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Dashboard" sheetId="1" r:id="rId1"/>
    <sheet name="Project List" sheetId="2" r:id="rId2"/>
    <sheet name="Task Tracker" sheetId="3" r:id="rId3"/>
    <sheet name="Team Members" sheetId="4" r:id="rId4"/>
    <sheet name="Milestones" sheetId="5" r:id="rId5"/>
    <sheet name="Time Log" sheetId="6" r:id="rId6"/>
    <sheet name="Reports" sheetId="7" r:id="rId7"/>
    <sheet name="Charts" sheetId="8" r:id="rId8"/>
    <sheet name="Instruction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<sst xmlns="http://schemas.openxmlformats.org/spreadsheetml/2006/main" count="1027" uniqueCount="499">
  <si>
    <t>PROJECT TRACKER DASHBOARD</t>
  </si>
  <si>
    <t>Real-Time Project Status Overview</t>
  </si>
  <si>
    <t>Total Projects</t>
  </si>
  <si>
    <t>In Progress</t>
  </si>
  <si>
    <t>On Track</t>
  </si>
  <si>
    <t>At Risk</t>
  </si>
  <si>
    <t>Active portfolio</t>
  </si>
  <si>
    <t>Currently active</t>
  </si>
  <si>
    <t>Green status</t>
  </si>
  <si>
    <t>Needs attention</t>
  </si>
  <si>
    <t>Delayed</t>
  </si>
  <si>
    <t>Completed</t>
  </si>
  <si>
    <t>Avg Progress</t>
  </si>
  <si>
    <t>Overdue Tasks</t>
  </si>
  <si>
    <t>Behind schedule</t>
  </si>
  <si>
    <t>Finished</t>
  </si>
  <si>
    <t>Overall progress</t>
  </si>
  <si>
    <t>Requires action</t>
  </si>
  <si>
    <t>PROJECT STATUS SUMMARY</t>
  </si>
  <si>
    <t>Project Name</t>
  </si>
  <si>
    <t>Manager</t>
  </si>
  <si>
    <t>Status</t>
  </si>
  <si>
    <t>Progress</t>
  </si>
  <si>
    <t>Start Date</t>
  </si>
  <si>
    <t>End Date</t>
  </si>
  <si>
    <t>Days Left</t>
  </si>
  <si>
    <t>Website Redesign</t>
  </si>
  <si>
    <t>Sarah Chen</t>
  </si>
  <si>
    <t>2024-01-15</t>
  </si>
  <si>
    <t>2024-04-30</t>
  </si>
  <si>
    <t>Mobile App v2.0</t>
  </si>
  <si>
    <t>Mike Johnson</t>
  </si>
  <si>
    <t>2024-02-01</t>
  </si>
  <si>
    <t>2024-06-15</t>
  </si>
  <si>
    <t>CRM Integration</t>
  </si>
  <si>
    <t>Lisa Wang</t>
  </si>
  <si>
    <t>2024-03-01</t>
  </si>
  <si>
    <t>2024-05-31</t>
  </si>
  <si>
    <t>Marketing Campaign</t>
  </si>
  <si>
    <t>Tom Davis</t>
  </si>
  <si>
    <t>2024-01-01</t>
  </si>
  <si>
    <t>2024-03-15</t>
  </si>
  <si>
    <t>Data Migration</t>
  </si>
  <si>
    <t>Emma Wilson</t>
  </si>
  <si>
    <t>2024-02-15</t>
  </si>
  <si>
    <t>2024-04-15</t>
  </si>
  <si>
    <t>PROJECT PORTFOLIO</t>
  </si>
  <si>
    <t>Project ID</t>
  </si>
  <si>
    <t>Client</t>
  </si>
  <si>
    <t>Health</t>
  </si>
  <si>
    <t>Progress %</t>
  </si>
  <si>
    <t>Budget ($)</t>
  </si>
  <si>
    <t>PRJ-001</t>
  </si>
  <si>
    <t>Acme Corp</t>
  </si>
  <si>
    <t>PRJ-002</t>
  </si>
  <si>
    <t>TechStart</t>
  </si>
  <si>
    <t>PRJ-003</t>
  </si>
  <si>
    <t>Global Inc</t>
  </si>
  <si>
    <t>PRJ-004</t>
  </si>
  <si>
    <t>Retail Co</t>
  </si>
  <si>
    <t>PRJ-005</t>
  </si>
  <si>
    <t>Finance Ltd</t>
  </si>
  <si>
    <t>PRJ-006</t>
  </si>
  <si>
    <t>E-commerce Platform</t>
  </si>
  <si>
    <t>ShopNow</t>
  </si>
  <si>
    <t>2024-02-20</t>
  </si>
  <si>
    <t>2024-07-30</t>
  </si>
  <si>
    <t>PRJ-007</t>
  </si>
  <si>
    <t>HR System Upgrade</t>
  </si>
  <si>
    <t>MegaCorp</t>
  </si>
  <si>
    <t>Planning</t>
  </si>
  <si>
    <t>2024-04-01</t>
  </si>
  <si>
    <t>2024-08-31</t>
  </si>
  <si>
    <t>PRJ-008</t>
  </si>
  <si>
    <t>Analytics Dashboard</t>
  </si>
  <si>
    <t>DataViz</t>
  </si>
  <si>
    <t>2024-01-10</t>
  </si>
  <si>
    <t>2024-03-31</t>
  </si>
  <si>
    <t>PRJ-009</t>
  </si>
  <si>
    <t>Cloud Migration</t>
  </si>
  <si>
    <t>CloudFirst</t>
  </si>
  <si>
    <t>2024-09-30</t>
  </si>
  <si>
    <t>PRJ-010</t>
  </si>
  <si>
    <t>Security Audit</t>
  </si>
  <si>
    <t>SecureNet</t>
  </si>
  <si>
    <t>2024-01-05</t>
  </si>
  <si>
    <t>2024-02-28</t>
  </si>
  <si>
    <t>PRJ-011</t>
  </si>
  <si>
    <t>API Development</t>
  </si>
  <si>
    <t>APIHub</t>
  </si>
  <si>
    <t>2024-02-10</t>
  </si>
  <si>
    <t>2024-05-15</t>
  </si>
  <si>
    <t>PRJ-012</t>
  </si>
  <si>
    <t>UX Research</t>
  </si>
  <si>
    <t>DesignCo</t>
  </si>
  <si>
    <t>2024-01-20</t>
  </si>
  <si>
    <t>2024-04-10</t>
  </si>
  <si>
    <t>PRJ-013</t>
  </si>
  <si>
    <t>Database Optimization</t>
  </si>
  <si>
    <t>DBPro</t>
  </si>
  <si>
    <t>PRJ-014</t>
  </si>
  <si>
    <t>Training Platform</t>
  </si>
  <si>
    <t>EduTech</t>
  </si>
  <si>
    <t>2024-05-01</t>
  </si>
  <si>
    <t>2024-10-31</t>
  </si>
  <si>
    <t>PRJ-015</t>
  </si>
  <si>
    <t>Inventory System</t>
  </si>
  <si>
    <t>LogiCorp</t>
  </si>
  <si>
    <t>PRJ-016</t>
  </si>
  <si>
    <t>Payment Gateway</t>
  </si>
  <si>
    <t>PayFast</t>
  </si>
  <si>
    <t>2024-01-25</t>
  </si>
  <si>
    <t>2024-04-25</t>
  </si>
  <si>
    <t>PRJ-017</t>
  </si>
  <si>
    <t>Chatbot Development</t>
  </si>
  <si>
    <t>AI Solutions</t>
  </si>
  <si>
    <t>2024-03-10</t>
  </si>
  <si>
    <t>2024-06-30</t>
  </si>
  <si>
    <t>PRJ-018</t>
  </si>
  <si>
    <t>Email Marketing Tool</t>
  </si>
  <si>
    <t>MailPro</t>
  </si>
  <si>
    <t>2024-03-20</t>
  </si>
  <si>
    <t>PRJ-019</t>
  </si>
  <si>
    <t>Video Platform</t>
  </si>
  <si>
    <t>StreamCo</t>
  </si>
  <si>
    <t>2024-08-15</t>
  </si>
  <si>
    <t>PRJ-020</t>
  </si>
  <si>
    <t>Blockchain Integration</t>
  </si>
  <si>
    <t>CryptoFin</t>
  </si>
  <si>
    <t>2024-11-30</t>
  </si>
  <si>
    <t>PRJ-021</t>
  </si>
  <si>
    <t>Social Media App</t>
  </si>
  <si>
    <t>SocialHub</t>
  </si>
  <si>
    <t>PRJ-022</t>
  </si>
  <si>
    <t>Supply Chain Tool</t>
  </si>
  <si>
    <t>SupplyCo</t>
  </si>
  <si>
    <t>2024-03-05</t>
  </si>
  <si>
    <t>2024-07-15</t>
  </si>
  <si>
    <t>PRJ-023</t>
  </si>
  <si>
    <t>Booking System</t>
  </si>
  <si>
    <t>TravelPro</t>
  </si>
  <si>
    <t>2024-01-30</t>
  </si>
  <si>
    <t>PRJ-024</t>
  </si>
  <si>
    <t>IoT Dashboard</t>
  </si>
  <si>
    <t>IoT Solutions</t>
  </si>
  <si>
    <t>2024-09-20</t>
  </si>
  <si>
    <t>PRJ-025</t>
  </si>
  <si>
    <t>Compliance System</t>
  </si>
  <si>
    <t>LegalTech</t>
  </si>
  <si>
    <t>2024-02-05</t>
  </si>
  <si>
    <t>2024-05-20</t>
  </si>
  <si>
    <t>TASK TRACKER &amp; GANTT DATA</t>
  </si>
  <si>
    <t>Task ID</t>
  </si>
  <si>
    <t>Task Name</t>
  </si>
  <si>
    <t>Project</t>
  </si>
  <si>
    <t>Assignee</t>
  </si>
  <si>
    <t>Priority</t>
  </si>
  <si>
    <t>Due Date</t>
  </si>
  <si>
    <t>Duration (Days)</t>
  </si>
  <si>
    <t>Due Status</t>
  </si>
  <si>
    <t>Notes</t>
  </si>
  <si>
    <t>TSK-001</t>
  </si>
  <si>
    <t>Homepage Design</t>
  </si>
  <si>
    <t>Alice</t>
  </si>
  <si>
    <t>High</t>
  </si>
  <si>
    <t>Approved by client</t>
  </si>
  <si>
    <t>TSK-002</t>
  </si>
  <si>
    <t>Product Pages</t>
  </si>
  <si>
    <t>Bob</t>
  </si>
  <si>
    <t>2024-01-26</t>
  </si>
  <si>
    <t>Need product photos</t>
  </si>
  <si>
    <t>TSK-003</t>
  </si>
  <si>
    <t>Checkout Flow</t>
  </si>
  <si>
    <t>Critical</t>
  </si>
  <si>
    <t>2024-02-25</t>
  </si>
  <si>
    <t>Payment integration pending</t>
  </si>
  <si>
    <t>TSK-004</t>
  </si>
  <si>
    <t>User Authentication</t>
  </si>
  <si>
    <t>Charlie</t>
  </si>
  <si>
    <t>OAuth implementation</t>
  </si>
  <si>
    <t>TSK-005</t>
  </si>
  <si>
    <t>Push Notifications</t>
  </si>
  <si>
    <t>Diana</t>
  </si>
  <si>
    <t>Medium</t>
  </si>
  <si>
    <t>Not Started</t>
  </si>
  <si>
    <t/>
  </si>
  <si>
    <t>TSK-006</t>
  </si>
  <si>
    <t>Data Sync Module</t>
  </si>
  <si>
    <t>Eve</t>
  </si>
  <si>
    <t>API endpoints ready</t>
  </si>
  <si>
    <t>TSK-007</t>
  </si>
  <si>
    <t>Contact Management</t>
  </si>
  <si>
    <t>Frank</t>
  </si>
  <si>
    <t>2024-04-05</t>
  </si>
  <si>
    <t>TSK-008</t>
  </si>
  <si>
    <t>Email Templates</t>
  </si>
  <si>
    <t>Grace</t>
  </si>
  <si>
    <t>12 templates created</t>
  </si>
  <si>
    <t>TSK-009</t>
  </si>
  <si>
    <t>Social Media Plan</t>
  </si>
  <si>
    <t>Henry</t>
  </si>
  <si>
    <t>Q1 plan approved</t>
  </si>
  <si>
    <t>TSK-010</t>
  </si>
  <si>
    <t>Data Backup</t>
  </si>
  <si>
    <t>Ivan</t>
  </si>
  <si>
    <t>Backup issues detected</t>
  </si>
  <si>
    <t>TSK-011</t>
  </si>
  <si>
    <t>Schema Migration</t>
  </si>
  <si>
    <t>Julia</t>
  </si>
  <si>
    <t>2024-03-25</t>
  </si>
  <si>
    <t>Complex dependencies</t>
  </si>
  <si>
    <t>TSK-012</t>
  </si>
  <si>
    <t>Shopping Cart</t>
  </si>
  <si>
    <t>Kevin</t>
  </si>
  <si>
    <t>Cart logic complete</t>
  </si>
  <si>
    <t>TSK-013</t>
  </si>
  <si>
    <t>Payment Integration</t>
  </si>
  <si>
    <t>Stripe API setup</t>
  </si>
  <si>
    <t>TSK-014</t>
  </si>
  <si>
    <t>User Dashboard</t>
  </si>
  <si>
    <t>HR System</t>
  </si>
  <si>
    <t>2024-04-20</t>
  </si>
  <si>
    <t>TSK-015</t>
  </si>
  <si>
    <t>Report Generation</t>
  </si>
  <si>
    <t>Charts implemented</t>
  </si>
  <si>
    <t>TSK-016</t>
  </si>
  <si>
    <t>Data Export</t>
  </si>
  <si>
    <t>CSV/PDF export</t>
  </si>
  <si>
    <t>TSK-017</t>
  </si>
  <si>
    <t>Server Setup</t>
  </si>
  <si>
    <t>AWS configuration</t>
  </si>
  <si>
    <t>TSK-018</t>
  </si>
  <si>
    <t>Security Review</t>
  </si>
  <si>
    <t>All issues resolved</t>
  </si>
  <si>
    <t>TSK-019</t>
  </si>
  <si>
    <t>API Documentation</t>
  </si>
  <si>
    <t>Swagger setup</t>
  </si>
  <si>
    <t>TSK-020</t>
  </si>
  <si>
    <t>User Interviews</t>
  </si>
  <si>
    <t>15 interviews done</t>
  </si>
  <si>
    <t>TSK-021</t>
  </si>
  <si>
    <t>Query Optimization</t>
  </si>
  <si>
    <t>Index analysis</t>
  </si>
  <si>
    <t>TSK-022</t>
  </si>
  <si>
    <t>Course Creation</t>
  </si>
  <si>
    <t>TSK-023</t>
  </si>
  <si>
    <t>Barcode Scanner</t>
  </si>
  <si>
    <t>Hardware compatibility</t>
  </si>
  <si>
    <t>TSK-024</t>
  </si>
  <si>
    <t>Transaction Logging</t>
  </si>
  <si>
    <t>Audit trail complete</t>
  </si>
  <si>
    <t>TSK-025</t>
  </si>
  <si>
    <t>NLP Training</t>
  </si>
  <si>
    <t>Training data collection</t>
  </si>
  <si>
    <t>TSK-026</t>
  </si>
  <si>
    <t>Template Engine</t>
  </si>
  <si>
    <t>Email Marketing</t>
  </si>
  <si>
    <t>Drag-drop builder</t>
  </si>
  <si>
    <t>TSK-027</t>
  </si>
  <si>
    <t>Video Encoding</t>
  </si>
  <si>
    <t>Codec issues</t>
  </si>
  <si>
    <t>TSK-028</t>
  </si>
  <si>
    <t>Smart Contract</t>
  </si>
  <si>
    <t>TSK-029</t>
  </si>
  <si>
    <t>Feed Algorithm</t>
  </si>
  <si>
    <t>2024-03-30</t>
  </si>
  <si>
    <t>ML model training</t>
  </si>
  <si>
    <t>TSK-030</t>
  </si>
  <si>
    <t>Tracking Module</t>
  </si>
  <si>
    <t>GPS integration</t>
  </si>
  <si>
    <t>TEAM MEMBERS &amp; RESOURCE ALLOCATION</t>
  </si>
  <si>
    <t>Member ID</t>
  </si>
  <si>
    <t>Name</t>
  </si>
  <si>
    <t>Role</t>
  </si>
  <si>
    <t>Department</t>
  </si>
  <si>
    <t>Email</t>
  </si>
  <si>
    <t>Tasks Assigned</t>
  </si>
  <si>
    <t>Tasks Completed</t>
  </si>
  <si>
    <t>Utilization %</t>
  </si>
  <si>
    <t>MEM-001</t>
  </si>
  <si>
    <t>Alice Brown</t>
  </si>
  <si>
    <t>Senior Developer</t>
  </si>
  <si>
    <t>Engineering</t>
  </si>
  <si>
    <t>alice@company.com</t>
  </si>
  <si>
    <t>Available</t>
  </si>
  <si>
    <t>MEM-002</t>
  </si>
  <si>
    <t>Bob Smith</t>
  </si>
  <si>
    <t>Full Stack Developer</t>
  </si>
  <si>
    <t>bob@company.com</t>
  </si>
  <si>
    <t>MEM-003</t>
  </si>
  <si>
    <t>Charlie Davis</t>
  </si>
  <si>
    <t>Backend Developer</t>
  </si>
  <si>
    <t>charlie@company.com</t>
  </si>
  <si>
    <t>MEM-004</t>
  </si>
  <si>
    <t>Diana Lee</t>
  </si>
  <si>
    <t>Frontend Developer</t>
  </si>
  <si>
    <t>diana@company.com</t>
  </si>
  <si>
    <t>MEM-005</t>
  </si>
  <si>
    <t>Eve Wilson</t>
  </si>
  <si>
    <t>DevOps Engineer</t>
  </si>
  <si>
    <t>eve@company.com</t>
  </si>
  <si>
    <t>MEM-006</t>
  </si>
  <si>
    <t>Frank Miller</t>
  </si>
  <si>
    <t>QA Engineer</t>
  </si>
  <si>
    <t>frank@company.com</t>
  </si>
  <si>
    <t>MEM-007</t>
  </si>
  <si>
    <t>Grace Taylor</t>
  </si>
  <si>
    <t>UI/UX Designer</t>
  </si>
  <si>
    <t>Design</t>
  </si>
  <si>
    <t>grace@company.com</t>
  </si>
  <si>
    <t>MEM-008</t>
  </si>
  <si>
    <t>Henry Anderson</t>
  </si>
  <si>
    <t>UX Researcher</t>
  </si>
  <si>
    <t>henry@company.com</t>
  </si>
  <si>
    <t>MEM-009</t>
  </si>
  <si>
    <t>Ivan Thomas</t>
  </si>
  <si>
    <t>Database Admin</t>
  </si>
  <si>
    <t>ivan@company.com</t>
  </si>
  <si>
    <t>MEM-010</t>
  </si>
  <si>
    <t>Julia Martinez</t>
  </si>
  <si>
    <t>Data Engineer</t>
  </si>
  <si>
    <t>julia@company.com</t>
  </si>
  <si>
    <t>MEM-011</t>
  </si>
  <si>
    <t>Kevin Garcia</t>
  </si>
  <si>
    <t>Mobile Developer</t>
  </si>
  <si>
    <t>kevin@company.com</t>
  </si>
  <si>
    <t>MEM-012</t>
  </si>
  <si>
    <t>Lisa Robinson</t>
  </si>
  <si>
    <t>Project Manager</t>
  </si>
  <si>
    <t>PMO</t>
  </si>
  <si>
    <t>lisa@company.com</t>
  </si>
  <si>
    <t>Busy</t>
  </si>
  <si>
    <t>MEM-013</t>
  </si>
  <si>
    <t>Senior PM</t>
  </si>
  <si>
    <t>mike@company.com</t>
  </si>
  <si>
    <t>MEM-014</t>
  </si>
  <si>
    <t>Nancy White</t>
  </si>
  <si>
    <t>Product Owner</t>
  </si>
  <si>
    <t>Product</t>
  </si>
  <si>
    <t>nancy@company.com</t>
  </si>
  <si>
    <t>MEM-015</t>
  </si>
  <si>
    <t>Oscar Harris</t>
  </si>
  <si>
    <t>Business Analyst</t>
  </si>
  <si>
    <t>oscar@company.com</t>
  </si>
  <si>
    <t>PROJECT MILESTONES</t>
  </si>
  <si>
    <t>Milestone ID</t>
  </si>
  <si>
    <t>Milestone Name</t>
  </si>
  <si>
    <t>Target Date</t>
  </si>
  <si>
    <t>Actual Date</t>
  </si>
  <si>
    <t>Days Variance</t>
  </si>
  <si>
    <t>MS-001</t>
  </si>
  <si>
    <t>Design Approval</t>
  </si>
  <si>
    <t>2024-01-28</t>
  </si>
  <si>
    <t>Approved early</t>
  </si>
  <si>
    <t>MS-002</t>
  </si>
  <si>
    <t>Beta Release</t>
  </si>
  <si>
    <t>On schedule</t>
  </si>
  <si>
    <t>MS-003</t>
  </si>
  <si>
    <t>Go Live</t>
  </si>
  <si>
    <t>Pending</t>
  </si>
  <si>
    <t>MS-004</t>
  </si>
  <si>
    <t>Data Migration Complete</t>
  </si>
  <si>
    <t>Timeline extended</t>
  </si>
  <si>
    <t>MS-005</t>
  </si>
  <si>
    <t>UAT Sign-off</t>
  </si>
  <si>
    <t>MS-006</t>
  </si>
  <si>
    <t>Phase 1 Launch</t>
  </si>
  <si>
    <t>MS-007</t>
  </si>
  <si>
    <t>Security Certification</t>
  </si>
  <si>
    <t>MS-008</t>
  </si>
  <si>
    <t>Final Delivery</t>
  </si>
  <si>
    <t>90% complete</t>
  </si>
  <si>
    <t>MS-009</t>
  </si>
  <si>
    <t>API v1.0 Release</t>
  </si>
  <si>
    <t>MS-010</t>
  </si>
  <si>
    <t>Research Report</t>
  </si>
  <si>
    <t>Draft ready</t>
  </si>
  <si>
    <t>MS-011</t>
  </si>
  <si>
    <t>Performance Benchmark</t>
  </si>
  <si>
    <t>MS-012</t>
  </si>
  <si>
    <t>Pilot Launch</t>
  </si>
  <si>
    <t>2024-08-01</t>
  </si>
  <si>
    <t>MS-013</t>
  </si>
  <si>
    <t>Hardware Integration</t>
  </si>
  <si>
    <t>Vendor delay</t>
  </si>
  <si>
    <t>MS-014</t>
  </si>
  <si>
    <t>PCI Compliance</t>
  </si>
  <si>
    <t>Audit scheduled</t>
  </si>
  <si>
    <t>MS-015</t>
  </si>
  <si>
    <t>MVP Release</t>
  </si>
  <si>
    <t>2024-05-30</t>
  </si>
  <si>
    <t>MS-016</t>
  </si>
  <si>
    <t>Platform Launch</t>
  </si>
  <si>
    <t>Technical challenges</t>
  </si>
  <si>
    <t>MS-017</t>
  </si>
  <si>
    <t>Mainnet Deployment</t>
  </si>
  <si>
    <t>2024-10-01</t>
  </si>
  <si>
    <t>MS-018</t>
  </si>
  <si>
    <t>Public Beta</t>
  </si>
  <si>
    <t>MS-019</t>
  </si>
  <si>
    <t>Warehouse Pilot</t>
  </si>
  <si>
    <t>MS-020</t>
  </si>
  <si>
    <t>Regulatory Approval</t>
  </si>
  <si>
    <t>Documentation ready</t>
  </si>
  <si>
    <t>TIME TRACKING LOG</t>
  </si>
  <si>
    <t>Date</t>
  </si>
  <si>
    <t>Team Member</t>
  </si>
  <si>
    <t>Task</t>
  </si>
  <si>
    <t>Hours</t>
  </si>
  <si>
    <t>Billable</t>
  </si>
  <si>
    <t>Rate ($/hr)</t>
  </si>
  <si>
    <t>Amount ($)</t>
  </si>
  <si>
    <t>Yes</t>
  </si>
  <si>
    <t>Payment integration</t>
  </si>
  <si>
    <t>OAuth setup</t>
  </si>
  <si>
    <t>API testing</t>
  </si>
  <si>
    <t>UI Components</t>
  </si>
  <si>
    <t>Design system</t>
  </si>
  <si>
    <t>2024-03-02</t>
  </si>
  <si>
    <t>Audit trail</t>
  </si>
  <si>
    <t>AWS config</t>
  </si>
  <si>
    <t>Penetration Testing</t>
  </si>
  <si>
    <t>Vulnerability scan</t>
  </si>
  <si>
    <t>2024-03-03</t>
  </si>
  <si>
    <t>5 interviews</t>
  </si>
  <si>
    <t>Persona Development</t>
  </si>
  <si>
    <t>Query Analysis</t>
  </si>
  <si>
    <t>Slow queries</t>
  </si>
  <si>
    <t>2024-03-04</t>
  </si>
  <si>
    <t>Data mapping</t>
  </si>
  <si>
    <t>Hardware testing</t>
  </si>
  <si>
    <t>Project Management</t>
  </si>
  <si>
    <t>Sprint planning</t>
  </si>
  <si>
    <t>Architecture Review</t>
  </si>
  <si>
    <t>Tech lead review</t>
  </si>
  <si>
    <t>Stripe API</t>
  </si>
  <si>
    <t>Dataset prep</t>
  </si>
  <si>
    <t>Chart library</t>
  </si>
  <si>
    <t>ML model</t>
  </si>
  <si>
    <t>2024-03-06</t>
  </si>
  <si>
    <t>Network Config</t>
  </si>
  <si>
    <t>VPC setup</t>
  </si>
  <si>
    <t>Testing</t>
  </si>
  <si>
    <t>QA testing</t>
  </si>
  <si>
    <t>UI design</t>
  </si>
  <si>
    <t>Usability Testing</t>
  </si>
  <si>
    <t>User testing</t>
  </si>
  <si>
    <t>2024-03-07</t>
  </si>
  <si>
    <t>Index Creation</t>
  </si>
  <si>
    <t>Performance</t>
  </si>
  <si>
    <t>Data Validation</t>
  </si>
  <si>
    <t>Data quality</t>
  </si>
  <si>
    <t>GPS API</t>
  </si>
  <si>
    <t>TOTAL:</t>
  </si>
  <si>
    <t>PROJECT REPORTS &amp; ANALYSIS</t>
  </si>
  <si>
    <t>Count</t>
  </si>
  <si>
    <t>Percentage</t>
  </si>
  <si>
    <t>On Hold</t>
  </si>
  <si>
    <t>Cancelled</t>
  </si>
  <si>
    <t>PROJECT HEALTH REPORT</t>
  </si>
  <si>
    <t>Health Status</t>
  </si>
  <si>
    <t>TASK STATUS SUMMARY</t>
  </si>
  <si>
    <t>Task Status</t>
  </si>
  <si>
    <t>RESOURCE UTILIZATION BY DEPARTMENT</t>
  </si>
  <si>
    <t>Members</t>
  </si>
  <si>
    <t>Avg Utilization</t>
  </si>
  <si>
    <t>PROJECT VISUALIZATION</t>
  </si>
  <si>
    <t>HOW TO USE PROJECT TRACKER PRO</t>
  </si>
  <si>
    <t>Step 1</t>
  </si>
  <si>
    <t>Set Up Your Projects</t>
  </si>
  <si>
    <t>Go to 'Project List' sheet and enter your project details. Use the dropdown menus for Status and Health fields.</t>
  </si>
  <si>
    <t>Step 2</t>
  </si>
  <si>
    <t>Add Team Members</t>
  </si>
  <si>
    <t>Navigate to 'Team Members' sheet and add your team. Assign roles and departments using dropdown menus.</t>
  </si>
  <si>
    <t>Step 3</t>
  </si>
  <si>
    <t>Create Tasks</t>
  </si>
  <si>
    <t>In 'Task Tracker', add all project tasks. Assign to team members, set priorities, and define start/due dates.</t>
  </si>
  <si>
    <t>Step 4</t>
  </si>
  <si>
    <t>Track Time</t>
  </si>
  <si>
    <t>Use 'Time Log' to record daily hours. Mark billable hours and the system will calculate amounts automatically.</t>
  </si>
  <si>
    <t>Step 5</t>
  </si>
  <si>
    <t>Set Milestones</t>
  </si>
  <si>
    <t>Add key project milestones in 'Milestones' sheet. Track target vs actual dates and monitor variance.</t>
  </si>
  <si>
    <t>Step 6</t>
  </si>
  <si>
    <t>Monitor Dashboard</t>
  </si>
  <si>
    <t>Check 'Dashboard' for real-time project status. KPIs update automatically based on your data.</t>
  </si>
  <si>
    <t>Step 7</t>
  </si>
  <si>
    <t>Review Reports</t>
  </si>
  <si>
    <t>Visit 'Reports' for status summaries and resource utilization analysis.</t>
  </si>
  <si>
    <t>Step 8</t>
  </si>
  <si>
    <t>Customize Settings</t>
  </si>
  <si>
    <t>Modify dropdown options, add new categories, and adjust the template to fit your workflow.</t>
  </si>
  <si>
    <t>PRO TIPS:</t>
  </si>
  <si>
    <t>• Use color-coded status fields to quickly identify project health at a glance</t>
  </si>
  <si>
    <t>• Set up recurring tasks for ongoing activities to save time</t>
  </si>
  <si>
    <t>• Review the Dashboard daily to stay on top of project progress</t>
  </si>
  <si>
    <t>• Use the Time Log to track billable hours for accurate client invoicing</t>
  </si>
  <si>
    <t>• Monitor resource utilization to prevent team burnout</t>
  </si>
  <si>
    <t>• Export Charts sheet as images for stakeholder presentations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</si>
</sst>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&quot;%&quot;"/>
    <numFmt numFmtId="178" formatCode="\$#,##0"/>
  </numFmts>
  <fonts count="33">
    <font>
      <sz val="11"/>
      <color theme="1"/>
      <name val="宋体"/>
      <charset val="134"/>
      <scheme val="minor"/>
    </font>
    <font>
      <b/>
      <sz val="16"/>
      <color rgb="FF2B579A"/>
      <name val="Calibri"/>
      <charset val="134"/>
    </font>
    <font>
      <b/>
      <sz val="11"/>
      <color rgb="FF4472C4"/>
      <name val="Calibri"/>
      <charset val="134"/>
    </font>
    <font>
      <b/>
      <sz val="11"/>
      <name val="Calibri"/>
      <charset val="134"/>
    </font>
    <font>
      <sz val="11"/>
      <name val="Calibri"/>
      <charset val="134"/>
    </font>
    <font>
      <b/>
      <sz val="12"/>
      <color rgb="FF2B579A"/>
      <name val="Calibri"/>
      <charset val="134"/>
    </font>
    <font>
      <b/>
      <sz val="11"/>
      <color rgb="FFFFFFFF"/>
      <name val="Calibri"/>
      <charset val="134"/>
    </font>
    <font>
      <sz val="11"/>
      <color rgb="FF404040"/>
      <name val="Calibri"/>
      <charset val="134"/>
    </font>
    <font>
      <b/>
      <sz val="11"/>
      <name val="宋体"/>
      <charset val="134"/>
      <scheme val="minor"/>
    </font>
    <font>
      <b/>
      <sz val="18"/>
      <color rgb="FF2B579A"/>
      <name val="Calibri"/>
      <charset val="134"/>
    </font>
    <font>
      <i/>
      <sz val="11"/>
      <color rgb="FF808080"/>
      <name val="Calibri"/>
      <charset val="134"/>
    </font>
    <font>
      <sz val="10"/>
      <color rgb="FF808080"/>
      <name val="Calibri"/>
      <charset val="134"/>
    </font>
    <font>
      <sz val="9"/>
      <color rgb="FFFF4B4B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2F2F2"/>
        <bgColor rgb="FFF2F2F2"/>
      </patternFill>
    </fill>
    <fill>
      <patternFill patternType="solid">
        <fgColor rgb="FFD6E4F0"/>
        <bgColor rgb="FFD6E4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1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0" fillId="0" borderId="0" xfId="0" applyNumberFormat="1"/>
    <xf numFmtId="177" fontId="0" fillId="0" borderId="0" xfId="0" applyNumberFormat="1"/>
    <xf numFmtId="178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8" fontId="7" fillId="3" borderId="1" xfId="0" applyNumberFormat="1" applyFont="1" applyFill="1" applyBorder="1" applyAlignment="1">
      <alignment horizontal="center" vertical="center"/>
    </xf>
    <xf numFmtId="0" fontId="8" fillId="0" borderId="0" xfId="0" applyFont="1"/>
    <xf numFmtId="178" fontId="8" fillId="0" borderId="0" xfId="0" applyNumberFormat="1" applyFont="1"/>
    <xf numFmtId="177" fontId="7" fillId="0" borderId="1" xfId="0" applyNumberFormat="1" applyFont="1" applyBorder="1" applyAlignment="1">
      <alignment horizontal="center" vertical="center"/>
    </xf>
    <xf numFmtId="177" fontId="7" fillId="3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">
    <dxf>
      <fill>
        <patternFill patternType="solid">
          <fgColor rgb="FFE2EFDA"/>
          <bgColor rgb="FFE2EFDA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D6E4F0"/>
          <bgColor rgb="FFD6E4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Project Status Distribution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Charts!$B$4</c:f>
              <c:strCache>
                <c:ptCount val="1"/>
                <c:pt idx="0">
                  <c:v/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explosion val="0"/>
          <c:dPt>
            <c:idx val="0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1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2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3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4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Lbls>
            <c:delete val="1"/>
          </c:dLbls>
          <c:cat>
            <c:numRef>
              <c:f>Charts!$A$5:$A$9</c:f>
              <c:numCache>
                <c:formatCode>General</c:formatCode>
                <c:ptCount val="5"/>
              </c:numCache>
            </c:numRef>
          </c:cat>
          <c:val>
            <c:numRef>
              <c:f>Charts!$B$5:$B$9</c:f>
              <c:numCache>
                <c:formatCode>General</c:formatCod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41ee7d4-7a0e-4553-86b8-7bd2dc568c32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Tasks by Priority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Charts!$B$20</c:f>
              <c:strCache>
                <c:ptCount val="1"/>
                <c:pt idx="0">
                  <c:v/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invertIfNegative val="0"/>
          <c:dLbls>
            <c:delete val="1"/>
          </c:dLbls>
          <c:cat>
            <c:numRef>
              <c:f>Charts!$A$21:$A$25</c:f>
              <c:numCache>
                <c:formatCode>General</c:formatCode>
                <c:ptCount val="5"/>
              </c:numCache>
            </c:numRef>
          </c:cat>
          <c:val>
            <c:numRef>
              <c:f>Charts!$B$21:$B$25</c:f>
              <c:numCache>
                <c:formatCode>General</c:formatCod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Count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d6079ae-756e-4cdc-a1b5-b4d0a50ef990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Department Utilization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Charts!$C$29</c:f>
              <c:strCache>
                <c:ptCount val="1"/>
                <c:pt idx="0">
                  <c:v/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invertIfNegative val="0"/>
          <c:dLbls>
            <c:delete val="1"/>
          </c:dLbls>
          <c:cat>
            <c:numRef>
              <c:f>Charts!$A$30:$A$33</c:f>
              <c:numCache>
                <c:formatCode>General</c:formatCode>
                <c:ptCount val="4"/>
              </c:numCache>
            </c:numRef>
          </c:cat>
          <c:val>
            <c:numRef>
              <c:f>Charts!$C$30:$C$33</c:f>
              <c:numCache>
                <c:formatCode>General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Avg Utilization 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26e45803-a5a2-435e-b638-751c918fae61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2</xdr:row>
      <xdr:rowOff>0</xdr:rowOff>
    </xdr:from>
    <xdr:ext cx="5040000" cy="3462840"/>
    <xdr:graphicFrame>
      <xdr:nvGraphicFramePr>
        <xdr:cNvPr id="2" name="Chart 1"/>
        <xdr:cNvGraphicFramePr/>
      </xdr:nvGraphicFramePr>
      <xdr:xfrm>
        <a:off x="0" y="449580"/>
        <a:ext cx="5039995" cy="34626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0</xdr:colOff>
      <xdr:row>19</xdr:row>
      <xdr:rowOff>0</xdr:rowOff>
    </xdr:from>
    <xdr:ext cx="5040000" cy="3462840"/>
    <xdr:graphicFrame>
      <xdr:nvGraphicFramePr>
        <xdr:cNvPr id="3" name="Chart 2"/>
        <xdr:cNvGraphicFramePr/>
      </xdr:nvGraphicFramePr>
      <xdr:xfrm>
        <a:off x="0" y="3558540"/>
        <a:ext cx="5039995" cy="34626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0</xdr:colOff>
      <xdr:row>36</xdr:row>
      <xdr:rowOff>0</xdr:rowOff>
    </xdr:from>
    <xdr:ext cx="5040000" cy="3462840"/>
    <xdr:graphicFrame>
      <xdr:nvGraphicFramePr>
        <xdr:cNvPr id="4" name="Chart 3"/>
        <xdr:cNvGraphicFramePr/>
      </xdr:nvGraphicFramePr>
      <xdr:xfrm>
        <a:off x="0" y="6667500"/>
        <a:ext cx="5039995" cy="34626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4472C4"/>
  </sheetPr>
  <dimension ref="A1:L20"/>
  <sheetViews>
    <sheetView tabSelected="1" workbookViewId="0">
      <selection activeCell="H9" sqref="H9"/>
    </sheetView>
  </sheetViews>
  <sheetFormatPr defaultColWidth="9" defaultRowHeight="14.4"/>
  <cols>
    <col min="1" max="1" width="20" customWidth="1"/>
    <col min="2" max="2" width="15" customWidth="1"/>
    <col min="3" max="7" width="12" customWidth="1"/>
  </cols>
  <sheetData>
    <row r="1" ht="23.4" spans="1:1">
      <c r="A1" s="19" t="s">
        <v>0</v>
      </c>
    </row>
    <row r="2" spans="1:1">
      <c r="A2" s="20" t="s">
        <v>1</v>
      </c>
    </row>
    <row r="4" spans="1:10">
      <c r="A4" s="21" t="s">
        <v>2</v>
      </c>
      <c r="D4" s="21" t="s">
        <v>3</v>
      </c>
      <c r="G4" s="21" t="s">
        <v>4</v>
      </c>
      <c r="J4" s="21" t="s">
        <v>5</v>
      </c>
    </row>
    <row r="5" ht="21" spans="1:10">
      <c r="A5" s="22">
        <f>COUNTA('Project List'!B3:B50)</f>
        <v>25</v>
      </c>
      <c r="D5" s="22">
        <f>COUNTIF('Project List'!E3:E50,"In Progress")</f>
        <v>19</v>
      </c>
      <c r="G5" s="22">
        <f>COUNTIF('Project List'!F3:F50,"On Track")</f>
        <v>19</v>
      </c>
      <c r="J5" s="22">
        <f>COUNTIF('Project List'!F3:F50,"At Risk")</f>
        <v>3</v>
      </c>
    </row>
    <row r="6" spans="1:10">
      <c r="A6" s="23" t="s">
        <v>6</v>
      </c>
      <c r="D6" s="23" t="s">
        <v>7</v>
      </c>
      <c r="G6" s="23" t="s">
        <v>8</v>
      </c>
      <c r="J6" s="23" t="s">
        <v>9</v>
      </c>
    </row>
    <row r="8" spans="1:10">
      <c r="A8" s="21" t="s">
        <v>10</v>
      </c>
      <c r="D8" s="21" t="s">
        <v>11</v>
      </c>
      <c r="G8" s="21" t="s">
        <v>12</v>
      </c>
      <c r="J8" s="21" t="s">
        <v>13</v>
      </c>
    </row>
    <row r="9" ht="21" spans="1:10">
      <c r="A9" s="22">
        <f>COUNTIF('Project List'!F3:F50,"Delayed")</f>
        <v>3</v>
      </c>
      <c r="D9" s="22">
        <f>COUNTIF('Project List'!E3:E50,"Completed")</f>
        <v>3</v>
      </c>
      <c r="G9" s="22">
        <f>AVERAGE('Project List'!G3:G50)</f>
        <v>53.84</v>
      </c>
      <c r="J9" s="22">
        <f ca="1">COUNTIF('Task Tracker'!K3:K100,"Overdue")</f>
        <v>0</v>
      </c>
    </row>
    <row r="10" spans="1:10">
      <c r="A10" s="23" t="s">
        <v>14</v>
      </c>
      <c r="D10" s="23" t="s">
        <v>15</v>
      </c>
      <c r="G10" s="23" t="s">
        <v>16</v>
      </c>
      <c r="J10" s="23" t="s">
        <v>17</v>
      </c>
    </row>
    <row r="14" ht="15.6" spans="1:1">
      <c r="A14" s="5" t="s">
        <v>18</v>
      </c>
    </row>
    <row r="15" spans="1:7">
      <c r="A15" s="8" t="s">
        <v>19</v>
      </c>
      <c r="B15" s="8" t="s">
        <v>20</v>
      </c>
      <c r="C15" s="8" t="s">
        <v>21</v>
      </c>
      <c r="D15" s="8" t="s">
        <v>22</v>
      </c>
      <c r="E15" s="8" t="s">
        <v>23</v>
      </c>
      <c r="F15" s="8" t="s">
        <v>24</v>
      </c>
      <c r="G15" s="8" t="s">
        <v>25</v>
      </c>
    </row>
    <row r="16" spans="1:7">
      <c r="A16" s="9" t="s">
        <v>26</v>
      </c>
      <c r="B16" s="9" t="s">
        <v>27</v>
      </c>
      <c r="C16" s="9" t="s">
        <v>3</v>
      </c>
      <c r="D16" s="9" t="s">
        <v>4</v>
      </c>
      <c r="E16" s="9" t="s">
        <v>28</v>
      </c>
      <c r="F16" s="9" t="s">
        <v>29</v>
      </c>
      <c r="G16" s="24">
        <f ca="1">MAX(0,F16-TODAY())</f>
        <v>0</v>
      </c>
    </row>
    <row r="17" spans="1:7">
      <c r="A17" s="9" t="s">
        <v>30</v>
      </c>
      <c r="B17" s="9" t="s">
        <v>31</v>
      </c>
      <c r="C17" s="9" t="s">
        <v>3</v>
      </c>
      <c r="D17" s="9" t="s">
        <v>5</v>
      </c>
      <c r="E17" s="9" t="s">
        <v>32</v>
      </c>
      <c r="F17" s="9" t="s">
        <v>33</v>
      </c>
      <c r="G17" s="24">
        <f ca="1">MAX(0,F17-TODAY())</f>
        <v>0</v>
      </c>
    </row>
    <row r="18" spans="1:7">
      <c r="A18" s="9" t="s">
        <v>34</v>
      </c>
      <c r="B18" s="9" t="s">
        <v>35</v>
      </c>
      <c r="C18" s="9" t="s">
        <v>3</v>
      </c>
      <c r="D18" s="9" t="s">
        <v>4</v>
      </c>
      <c r="E18" s="9" t="s">
        <v>36</v>
      </c>
      <c r="F18" s="9" t="s">
        <v>37</v>
      </c>
      <c r="G18" s="24">
        <f ca="1">MAX(0,F18-TODAY())</f>
        <v>0</v>
      </c>
    </row>
    <row r="19" spans="1:7">
      <c r="A19" s="9" t="s">
        <v>38</v>
      </c>
      <c r="B19" s="9" t="s">
        <v>39</v>
      </c>
      <c r="C19" s="9" t="s">
        <v>11</v>
      </c>
      <c r="D19" s="9" t="s">
        <v>4</v>
      </c>
      <c r="E19" s="9" t="s">
        <v>40</v>
      </c>
      <c r="F19" s="9" t="s">
        <v>41</v>
      </c>
      <c r="G19" s="24">
        <f ca="1">MAX(0,F19-TODAY())</f>
        <v>0</v>
      </c>
    </row>
    <row r="20" spans="1:7">
      <c r="A20" s="9" t="s">
        <v>42</v>
      </c>
      <c r="B20" s="9" t="s">
        <v>43</v>
      </c>
      <c r="C20" s="9" t="s">
        <v>3</v>
      </c>
      <c r="D20" s="9" t="s">
        <v>10</v>
      </c>
      <c r="E20" s="9" t="s">
        <v>44</v>
      </c>
      <c r="F20" s="9" t="s">
        <v>45</v>
      </c>
      <c r="G20" s="24">
        <f ca="1">MAX(0,F20-TODAY())</f>
        <v>0</v>
      </c>
    </row>
  </sheetData>
  <mergeCells count="2">
    <mergeCell ref="A1:L1"/>
    <mergeCell ref="A2:L2"/>
  </mergeCells>
  <conditionalFormatting sqref="D16:D50">
    <cfRule type="cellIs" dxfId="0" priority="1" operator="equal">
      <formula>"On Track"</formula>
    </cfRule>
    <cfRule type="cellIs" dxfId="1" priority="2" operator="equal">
      <formula>"At Risk"</formula>
    </cfRule>
    <cfRule type="cellIs" dxfId="2" priority="3" operator="equal">
      <formula>"Delayed"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2B579A"/>
  </sheetPr>
  <dimension ref="A1:J27"/>
  <sheetViews>
    <sheetView workbookViewId="0">
      <pane ySplit="2" topLeftCell="A3" activePane="bottomLeft" state="frozen"/>
      <selection/>
      <selection pane="bottomLeft" activeCell="A1" sqref="A1:J1"/>
    </sheetView>
  </sheetViews>
  <sheetFormatPr defaultColWidth="9" defaultRowHeight="14.4"/>
  <cols>
    <col min="1" max="1" width="10" customWidth="1"/>
    <col min="2" max="2" width="22" customWidth="1"/>
    <col min="3" max="4" width="15" customWidth="1"/>
    <col min="5" max="5" width="12" customWidth="1"/>
    <col min="6" max="7" width="10" customWidth="1"/>
    <col min="8" max="10" width="12" customWidth="1"/>
  </cols>
  <sheetData>
    <row r="1" ht="21" spans="1:1">
      <c r="A1" s="1" t="s">
        <v>46</v>
      </c>
    </row>
    <row r="2" spans="1:10">
      <c r="A2" s="8" t="s">
        <v>47</v>
      </c>
      <c r="B2" s="8" t="s">
        <v>19</v>
      </c>
      <c r="C2" s="8" t="s">
        <v>48</v>
      </c>
      <c r="D2" s="8" t="s">
        <v>20</v>
      </c>
      <c r="E2" s="8" t="s">
        <v>21</v>
      </c>
      <c r="F2" s="8" t="s">
        <v>49</v>
      </c>
      <c r="G2" s="8" t="s">
        <v>50</v>
      </c>
      <c r="H2" s="8" t="s">
        <v>23</v>
      </c>
      <c r="I2" s="8" t="s">
        <v>24</v>
      </c>
      <c r="J2" s="8" t="s">
        <v>51</v>
      </c>
    </row>
    <row r="3" spans="1:10">
      <c r="A3" s="9" t="s">
        <v>52</v>
      </c>
      <c r="B3" s="9" t="s">
        <v>26</v>
      </c>
      <c r="C3" s="9" t="s">
        <v>53</v>
      </c>
      <c r="D3" s="9" t="s">
        <v>27</v>
      </c>
      <c r="E3" s="9" t="s">
        <v>3</v>
      </c>
      <c r="F3" s="9" t="s">
        <v>4</v>
      </c>
      <c r="G3" s="17">
        <v>65</v>
      </c>
      <c r="H3" s="9" t="s">
        <v>28</v>
      </c>
      <c r="I3" s="9" t="s">
        <v>29</v>
      </c>
      <c r="J3" s="12">
        <v>45000</v>
      </c>
    </row>
    <row r="4" spans="1:10">
      <c r="A4" s="13" t="s">
        <v>54</v>
      </c>
      <c r="B4" s="13" t="s">
        <v>30</v>
      </c>
      <c r="C4" s="13" t="s">
        <v>55</v>
      </c>
      <c r="D4" s="13" t="s">
        <v>31</v>
      </c>
      <c r="E4" s="13" t="s">
        <v>3</v>
      </c>
      <c r="F4" s="13" t="s">
        <v>5</v>
      </c>
      <c r="G4" s="18">
        <v>45</v>
      </c>
      <c r="H4" s="13" t="s">
        <v>32</v>
      </c>
      <c r="I4" s="13" t="s">
        <v>33</v>
      </c>
      <c r="J4" s="14">
        <v>85000</v>
      </c>
    </row>
    <row r="5" spans="1:10">
      <c r="A5" s="9" t="s">
        <v>56</v>
      </c>
      <c r="B5" s="9" t="s">
        <v>34</v>
      </c>
      <c r="C5" s="9" t="s">
        <v>57</v>
      </c>
      <c r="D5" s="9" t="s">
        <v>35</v>
      </c>
      <c r="E5" s="9" t="s">
        <v>3</v>
      </c>
      <c r="F5" s="9" t="s">
        <v>4</v>
      </c>
      <c r="G5" s="17">
        <v>78</v>
      </c>
      <c r="H5" s="9" t="s">
        <v>36</v>
      </c>
      <c r="I5" s="9" t="s">
        <v>37</v>
      </c>
      <c r="J5" s="12">
        <v>62000</v>
      </c>
    </row>
    <row r="6" spans="1:10">
      <c r="A6" s="13" t="s">
        <v>58</v>
      </c>
      <c r="B6" s="13" t="s">
        <v>38</v>
      </c>
      <c r="C6" s="13" t="s">
        <v>59</v>
      </c>
      <c r="D6" s="13" t="s">
        <v>39</v>
      </c>
      <c r="E6" s="13" t="s">
        <v>11</v>
      </c>
      <c r="F6" s="13" t="s">
        <v>4</v>
      </c>
      <c r="G6" s="18">
        <v>100</v>
      </c>
      <c r="H6" s="13" t="s">
        <v>40</v>
      </c>
      <c r="I6" s="13" t="s">
        <v>41</v>
      </c>
      <c r="J6" s="14">
        <v>28000</v>
      </c>
    </row>
    <row r="7" spans="1:10">
      <c r="A7" s="9" t="s">
        <v>60</v>
      </c>
      <c r="B7" s="9" t="s">
        <v>42</v>
      </c>
      <c r="C7" s="9" t="s">
        <v>61</v>
      </c>
      <c r="D7" s="9" t="s">
        <v>43</v>
      </c>
      <c r="E7" s="9" t="s">
        <v>3</v>
      </c>
      <c r="F7" s="9" t="s">
        <v>10</v>
      </c>
      <c r="G7" s="17">
        <v>35</v>
      </c>
      <c r="H7" s="9" t="s">
        <v>44</v>
      </c>
      <c r="I7" s="9" t="s">
        <v>45</v>
      </c>
      <c r="J7" s="12">
        <v>55000</v>
      </c>
    </row>
    <row r="8" spans="1:10">
      <c r="A8" s="13" t="s">
        <v>62</v>
      </c>
      <c r="B8" s="13" t="s">
        <v>63</v>
      </c>
      <c r="C8" s="13" t="s">
        <v>64</v>
      </c>
      <c r="D8" s="13" t="s">
        <v>27</v>
      </c>
      <c r="E8" s="13" t="s">
        <v>3</v>
      </c>
      <c r="F8" s="13" t="s">
        <v>4</v>
      </c>
      <c r="G8" s="18">
        <v>52</v>
      </c>
      <c r="H8" s="13" t="s">
        <v>65</v>
      </c>
      <c r="I8" s="13" t="s">
        <v>66</v>
      </c>
      <c r="J8" s="14">
        <v>120000</v>
      </c>
    </row>
    <row r="9" spans="1:10">
      <c r="A9" s="9" t="s">
        <v>67</v>
      </c>
      <c r="B9" s="9" t="s">
        <v>68</v>
      </c>
      <c r="C9" s="9" t="s">
        <v>69</v>
      </c>
      <c r="D9" s="9" t="s">
        <v>31</v>
      </c>
      <c r="E9" s="9" t="s">
        <v>70</v>
      </c>
      <c r="F9" s="9" t="s">
        <v>4</v>
      </c>
      <c r="G9" s="17">
        <v>15</v>
      </c>
      <c r="H9" s="9" t="s">
        <v>71</v>
      </c>
      <c r="I9" s="9" t="s">
        <v>72</v>
      </c>
      <c r="J9" s="12">
        <v>95000</v>
      </c>
    </row>
    <row r="10" spans="1:10">
      <c r="A10" s="13" t="s">
        <v>73</v>
      </c>
      <c r="B10" s="13" t="s">
        <v>74</v>
      </c>
      <c r="C10" s="13" t="s">
        <v>75</v>
      </c>
      <c r="D10" s="13" t="s">
        <v>35</v>
      </c>
      <c r="E10" s="13" t="s">
        <v>3</v>
      </c>
      <c r="F10" s="13" t="s">
        <v>4</v>
      </c>
      <c r="G10" s="18">
        <v>88</v>
      </c>
      <c r="H10" s="13" t="s">
        <v>76</v>
      </c>
      <c r="I10" s="13" t="s">
        <v>77</v>
      </c>
      <c r="J10" s="14">
        <v>38000</v>
      </c>
    </row>
    <row r="11" spans="1:10">
      <c r="A11" s="9" t="s">
        <v>78</v>
      </c>
      <c r="B11" s="9" t="s">
        <v>79</v>
      </c>
      <c r="C11" s="9" t="s">
        <v>80</v>
      </c>
      <c r="D11" s="9" t="s">
        <v>39</v>
      </c>
      <c r="E11" s="9" t="s">
        <v>3</v>
      </c>
      <c r="F11" s="9" t="s">
        <v>5</v>
      </c>
      <c r="G11" s="17">
        <v>40</v>
      </c>
      <c r="H11" s="9" t="s">
        <v>41</v>
      </c>
      <c r="I11" s="9" t="s">
        <v>81</v>
      </c>
      <c r="J11" s="12">
        <v>150000</v>
      </c>
    </row>
    <row r="12" spans="1:10">
      <c r="A12" s="13" t="s">
        <v>82</v>
      </c>
      <c r="B12" s="13" t="s">
        <v>83</v>
      </c>
      <c r="C12" s="13" t="s">
        <v>84</v>
      </c>
      <c r="D12" s="13" t="s">
        <v>43</v>
      </c>
      <c r="E12" s="13" t="s">
        <v>11</v>
      </c>
      <c r="F12" s="13" t="s">
        <v>4</v>
      </c>
      <c r="G12" s="18">
        <v>100</v>
      </c>
      <c r="H12" s="13" t="s">
        <v>85</v>
      </c>
      <c r="I12" s="13" t="s">
        <v>86</v>
      </c>
      <c r="J12" s="14">
        <v>32000</v>
      </c>
    </row>
    <row r="13" spans="1:10">
      <c r="A13" s="9" t="s">
        <v>87</v>
      </c>
      <c r="B13" s="9" t="s">
        <v>88</v>
      </c>
      <c r="C13" s="9" t="s">
        <v>89</v>
      </c>
      <c r="D13" s="9" t="s">
        <v>27</v>
      </c>
      <c r="E13" s="9" t="s">
        <v>3</v>
      </c>
      <c r="F13" s="9" t="s">
        <v>4</v>
      </c>
      <c r="G13" s="17">
        <v>60</v>
      </c>
      <c r="H13" s="9" t="s">
        <v>90</v>
      </c>
      <c r="I13" s="9" t="s">
        <v>91</v>
      </c>
      <c r="J13" s="12">
        <v>48000</v>
      </c>
    </row>
    <row r="14" spans="1:10">
      <c r="A14" s="13" t="s">
        <v>92</v>
      </c>
      <c r="B14" s="13" t="s">
        <v>93</v>
      </c>
      <c r="C14" s="13" t="s">
        <v>94</v>
      </c>
      <c r="D14" s="13" t="s">
        <v>31</v>
      </c>
      <c r="E14" s="13" t="s">
        <v>3</v>
      </c>
      <c r="F14" s="13" t="s">
        <v>4</v>
      </c>
      <c r="G14" s="18">
        <v>72</v>
      </c>
      <c r="H14" s="13" t="s">
        <v>95</v>
      </c>
      <c r="I14" s="13" t="s">
        <v>96</v>
      </c>
      <c r="J14" s="14">
        <v>25000</v>
      </c>
    </row>
    <row r="15" spans="1:10">
      <c r="A15" s="9" t="s">
        <v>97</v>
      </c>
      <c r="B15" s="9" t="s">
        <v>98</v>
      </c>
      <c r="C15" s="9" t="s">
        <v>99</v>
      </c>
      <c r="D15" s="9" t="s">
        <v>35</v>
      </c>
      <c r="E15" s="9" t="s">
        <v>3</v>
      </c>
      <c r="F15" s="9" t="s">
        <v>4</v>
      </c>
      <c r="G15" s="17">
        <v>55</v>
      </c>
      <c r="H15" s="9" t="s">
        <v>36</v>
      </c>
      <c r="I15" s="9" t="s">
        <v>37</v>
      </c>
      <c r="J15" s="12">
        <v>42000</v>
      </c>
    </row>
    <row r="16" spans="1:10">
      <c r="A16" s="13" t="s">
        <v>100</v>
      </c>
      <c r="B16" s="13" t="s">
        <v>101</v>
      </c>
      <c r="C16" s="13" t="s">
        <v>102</v>
      </c>
      <c r="D16" s="13" t="s">
        <v>39</v>
      </c>
      <c r="E16" s="13" t="s">
        <v>70</v>
      </c>
      <c r="F16" s="13" t="s">
        <v>4</v>
      </c>
      <c r="G16" s="18">
        <v>5</v>
      </c>
      <c r="H16" s="13" t="s">
        <v>103</v>
      </c>
      <c r="I16" s="13" t="s">
        <v>104</v>
      </c>
      <c r="J16" s="14">
        <v>75000</v>
      </c>
    </row>
    <row r="17" spans="1:10">
      <c r="A17" s="9" t="s">
        <v>105</v>
      </c>
      <c r="B17" s="9" t="s">
        <v>106</v>
      </c>
      <c r="C17" s="9" t="s">
        <v>107</v>
      </c>
      <c r="D17" s="9" t="s">
        <v>43</v>
      </c>
      <c r="E17" s="9" t="s">
        <v>3</v>
      </c>
      <c r="F17" s="9" t="s">
        <v>10</v>
      </c>
      <c r="G17" s="17">
        <v>30</v>
      </c>
      <c r="H17" s="9" t="s">
        <v>32</v>
      </c>
      <c r="I17" s="9" t="s">
        <v>29</v>
      </c>
      <c r="J17" s="12">
        <v>58000</v>
      </c>
    </row>
    <row r="18" spans="1:10">
      <c r="A18" s="13" t="s">
        <v>108</v>
      </c>
      <c r="B18" s="13" t="s">
        <v>109</v>
      </c>
      <c r="C18" s="13" t="s">
        <v>110</v>
      </c>
      <c r="D18" s="13" t="s">
        <v>27</v>
      </c>
      <c r="E18" s="13" t="s">
        <v>3</v>
      </c>
      <c r="F18" s="13" t="s">
        <v>4</v>
      </c>
      <c r="G18" s="18">
        <v>68</v>
      </c>
      <c r="H18" s="13" t="s">
        <v>111</v>
      </c>
      <c r="I18" s="13" t="s">
        <v>112</v>
      </c>
      <c r="J18" s="14">
        <v>52000</v>
      </c>
    </row>
    <row r="19" spans="1:10">
      <c r="A19" s="9" t="s">
        <v>113</v>
      </c>
      <c r="B19" s="9" t="s">
        <v>114</v>
      </c>
      <c r="C19" s="9" t="s">
        <v>115</v>
      </c>
      <c r="D19" s="9" t="s">
        <v>31</v>
      </c>
      <c r="E19" s="9" t="s">
        <v>3</v>
      </c>
      <c r="F19" s="9" t="s">
        <v>4</v>
      </c>
      <c r="G19" s="17">
        <v>48</v>
      </c>
      <c r="H19" s="9" t="s">
        <v>116</v>
      </c>
      <c r="I19" s="9" t="s">
        <v>117</v>
      </c>
      <c r="J19" s="12">
        <v>65000</v>
      </c>
    </row>
    <row r="20" spans="1:10">
      <c r="A20" s="13" t="s">
        <v>118</v>
      </c>
      <c r="B20" s="13" t="s">
        <v>119</v>
      </c>
      <c r="C20" s="13" t="s">
        <v>120</v>
      </c>
      <c r="D20" s="13" t="s">
        <v>35</v>
      </c>
      <c r="E20" s="13" t="s">
        <v>11</v>
      </c>
      <c r="F20" s="13" t="s">
        <v>4</v>
      </c>
      <c r="G20" s="18">
        <v>100</v>
      </c>
      <c r="H20" s="13" t="s">
        <v>28</v>
      </c>
      <c r="I20" s="13" t="s">
        <v>121</v>
      </c>
      <c r="J20" s="14">
        <v>35000</v>
      </c>
    </row>
    <row r="21" spans="1:10">
      <c r="A21" s="9" t="s">
        <v>122</v>
      </c>
      <c r="B21" s="9" t="s">
        <v>123</v>
      </c>
      <c r="C21" s="9" t="s">
        <v>124</v>
      </c>
      <c r="D21" s="9" t="s">
        <v>39</v>
      </c>
      <c r="E21" s="9" t="s">
        <v>3</v>
      </c>
      <c r="F21" s="9" t="s">
        <v>5</v>
      </c>
      <c r="G21" s="17">
        <v>25</v>
      </c>
      <c r="H21" s="9" t="s">
        <v>36</v>
      </c>
      <c r="I21" s="9" t="s">
        <v>125</v>
      </c>
      <c r="J21" s="12">
        <v>110000</v>
      </c>
    </row>
    <row r="22" spans="1:10">
      <c r="A22" s="13" t="s">
        <v>126</v>
      </c>
      <c r="B22" s="13" t="s">
        <v>127</v>
      </c>
      <c r="C22" s="13" t="s">
        <v>128</v>
      </c>
      <c r="D22" s="13" t="s">
        <v>43</v>
      </c>
      <c r="E22" s="13" t="s">
        <v>70</v>
      </c>
      <c r="F22" s="13" t="s">
        <v>4</v>
      </c>
      <c r="G22" s="18">
        <v>8</v>
      </c>
      <c r="H22" s="13" t="s">
        <v>91</v>
      </c>
      <c r="I22" s="13" t="s">
        <v>129</v>
      </c>
      <c r="J22" s="14">
        <v>180000</v>
      </c>
    </row>
    <row r="23" spans="1:10">
      <c r="A23" s="9" t="s">
        <v>130</v>
      </c>
      <c r="B23" s="9" t="s">
        <v>131</v>
      </c>
      <c r="C23" s="9" t="s">
        <v>132</v>
      </c>
      <c r="D23" s="9" t="s">
        <v>27</v>
      </c>
      <c r="E23" s="9" t="s">
        <v>3</v>
      </c>
      <c r="F23" s="9" t="s">
        <v>4</v>
      </c>
      <c r="G23" s="17">
        <v>58</v>
      </c>
      <c r="H23" s="9" t="s">
        <v>44</v>
      </c>
      <c r="I23" s="9" t="s">
        <v>117</v>
      </c>
      <c r="J23" s="12">
        <v>92000</v>
      </c>
    </row>
    <row r="24" spans="1:10">
      <c r="A24" s="13" t="s">
        <v>133</v>
      </c>
      <c r="B24" s="13" t="s">
        <v>134</v>
      </c>
      <c r="C24" s="13" t="s">
        <v>135</v>
      </c>
      <c r="D24" s="13" t="s">
        <v>31</v>
      </c>
      <c r="E24" s="13" t="s">
        <v>3</v>
      </c>
      <c r="F24" s="13" t="s">
        <v>4</v>
      </c>
      <c r="G24" s="18">
        <v>42</v>
      </c>
      <c r="H24" s="13" t="s">
        <v>136</v>
      </c>
      <c r="I24" s="13" t="s">
        <v>137</v>
      </c>
      <c r="J24" s="14">
        <v>78000</v>
      </c>
    </row>
    <row r="25" spans="1:10">
      <c r="A25" s="9" t="s">
        <v>138</v>
      </c>
      <c r="B25" s="9" t="s">
        <v>139</v>
      </c>
      <c r="C25" s="9" t="s">
        <v>140</v>
      </c>
      <c r="D25" s="9" t="s">
        <v>35</v>
      </c>
      <c r="E25" s="9" t="s">
        <v>3</v>
      </c>
      <c r="F25" s="9" t="s">
        <v>4</v>
      </c>
      <c r="G25" s="17">
        <v>75</v>
      </c>
      <c r="H25" s="9" t="s">
        <v>141</v>
      </c>
      <c r="I25" s="9" t="s">
        <v>29</v>
      </c>
      <c r="J25" s="12">
        <v>45000</v>
      </c>
    </row>
    <row r="26" spans="1:10">
      <c r="A26" s="13" t="s">
        <v>142</v>
      </c>
      <c r="B26" s="13" t="s">
        <v>143</v>
      </c>
      <c r="C26" s="13" t="s">
        <v>144</v>
      </c>
      <c r="D26" s="13" t="s">
        <v>39</v>
      </c>
      <c r="E26" s="13" t="s">
        <v>3</v>
      </c>
      <c r="F26" s="13" t="s">
        <v>10</v>
      </c>
      <c r="G26" s="18">
        <v>20</v>
      </c>
      <c r="H26" s="13" t="s">
        <v>121</v>
      </c>
      <c r="I26" s="13" t="s">
        <v>145</v>
      </c>
      <c r="J26" s="14">
        <v>135000</v>
      </c>
    </row>
    <row r="27" spans="1:10">
      <c r="A27" s="9" t="s">
        <v>146</v>
      </c>
      <c r="B27" s="9" t="s">
        <v>147</v>
      </c>
      <c r="C27" s="9" t="s">
        <v>148</v>
      </c>
      <c r="D27" s="9" t="s">
        <v>43</v>
      </c>
      <c r="E27" s="9" t="s">
        <v>3</v>
      </c>
      <c r="F27" s="9" t="s">
        <v>4</v>
      </c>
      <c r="G27" s="17">
        <v>62</v>
      </c>
      <c r="H27" s="9" t="s">
        <v>149</v>
      </c>
      <c r="I27" s="9" t="s">
        <v>150</v>
      </c>
      <c r="J27" s="12">
        <v>68000</v>
      </c>
    </row>
  </sheetData>
  <mergeCells count="1">
    <mergeCell ref="A1:J1"/>
  </mergeCells>
  <conditionalFormatting sqref="F3:F50">
    <cfRule type="cellIs" dxfId="0" priority="1" operator="equal">
      <formula>"On Track"</formula>
    </cfRule>
    <cfRule type="cellIs" dxfId="1" priority="2" operator="equal">
      <formula>"At Risk"</formula>
    </cfRule>
    <cfRule type="cellIs" dxfId="2" priority="3" operator="equal">
      <formula>"Delayed"</formula>
    </cfRule>
  </conditionalFormatting>
  <conditionalFormatting sqref="G3:G50">
    <cfRule type="dataBar" priority="4">
      <dataBar>
        <cfvo type="num" val="0"/>
        <cfvo type="num" val="100"/>
        <color rgb="FF4472C4"/>
      </dataBar>
      <extLst>
        <ext xmlns:x14="http://schemas.microsoft.com/office/spreadsheetml/2009/9/main" uri="{B025F937-C7B1-47D3-B67F-A62EFF666E3E}">
          <x14:id>{04322508-4e45-4c08-9de4-4a145adba3e9}</x14:id>
        </ext>
      </extLst>
    </cfRule>
  </conditionalFormatting>
  <dataValidations count="2">
    <dataValidation type="list" allowBlank="1" sqref="E3:E50">
      <formula1>"Planning,In Progress,On Hold,Completed,Cancelled"</formula1>
    </dataValidation>
    <dataValidation type="list" allowBlank="1" sqref="F3:F50">
      <formula1>"On Track,At Risk,Delayed,Completed"</formula1>
    </dataValidation>
  </dataValidations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4322508-4e45-4c08-9de4-4a145adba3e9}">
            <x14:dataBar minLength="10" maxLength="90" negativeBarColorSameAsPositive="1" axisPosition="none">
              <x14:cfvo type="num">
                <xm:f>0</xm:f>
              </x14:cfvo>
              <x14:cfvo type="num">
                <xm:f>100</xm:f>
              </x14:cfvo>
              <x14:axisColor indexed="65"/>
            </x14:dataBar>
          </x14:cfRule>
          <xm:sqref>G3:G50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AD47"/>
  </sheetPr>
  <dimension ref="A1:L32"/>
  <sheetViews>
    <sheetView workbookViewId="0">
      <pane ySplit="2" topLeftCell="A3" activePane="bottomLeft" state="frozen"/>
      <selection/>
      <selection pane="bottomLeft" activeCell="A1" sqref="A1:L1"/>
    </sheetView>
  </sheetViews>
  <sheetFormatPr defaultColWidth="9" defaultRowHeight="14.4"/>
  <cols>
    <col min="1" max="1" width="8" customWidth="1"/>
    <col min="2" max="2" width="20" customWidth="1"/>
    <col min="3" max="3" width="18" customWidth="1"/>
    <col min="4" max="5" width="10" customWidth="1"/>
    <col min="6" max="9" width="12" customWidth="1"/>
    <col min="10" max="11" width="10" customWidth="1"/>
    <col min="12" max="12" width="20" customWidth="1"/>
  </cols>
  <sheetData>
    <row r="1" ht="21" spans="1:1">
      <c r="A1" s="1" t="s">
        <v>151</v>
      </c>
    </row>
    <row r="2" ht="28.8" spans="1:12">
      <c r="A2" s="8" t="s">
        <v>152</v>
      </c>
      <c r="B2" s="8" t="s">
        <v>153</v>
      </c>
      <c r="C2" s="8" t="s">
        <v>154</v>
      </c>
      <c r="D2" s="8" t="s">
        <v>155</v>
      </c>
      <c r="E2" s="8" t="s">
        <v>156</v>
      </c>
      <c r="F2" s="8" t="s">
        <v>21</v>
      </c>
      <c r="G2" s="8" t="s">
        <v>23</v>
      </c>
      <c r="H2" s="8" t="s">
        <v>157</v>
      </c>
      <c r="I2" s="8" t="s">
        <v>158</v>
      </c>
      <c r="J2" s="8" t="s">
        <v>50</v>
      </c>
      <c r="K2" s="8" t="s">
        <v>159</v>
      </c>
      <c r="L2" s="8" t="s">
        <v>160</v>
      </c>
    </row>
    <row r="3" spans="1:12">
      <c r="A3" s="9" t="s">
        <v>161</v>
      </c>
      <c r="B3" s="9" t="s">
        <v>162</v>
      </c>
      <c r="C3" s="9" t="s">
        <v>26</v>
      </c>
      <c r="D3" s="9" t="s">
        <v>163</v>
      </c>
      <c r="E3" s="9" t="s">
        <v>164</v>
      </c>
      <c r="F3" s="9" t="s">
        <v>11</v>
      </c>
      <c r="G3" s="9" t="s">
        <v>28</v>
      </c>
      <c r="H3" s="9" t="s">
        <v>111</v>
      </c>
      <c r="I3" s="9">
        <f t="shared" ref="I3:I32" si="0">H3-G3</f>
        <v>10</v>
      </c>
      <c r="J3" s="17">
        <v>100</v>
      </c>
      <c r="K3" s="9" t="str">
        <f ca="1" t="shared" ref="K3:K32" si="1">IF(F3="Completed","Completed",IF(H3&lt;TODAY(),"Overdue",IF(H3-TODAY()&lt;=3,"Due Soon","On Track")))</f>
        <v>Completed</v>
      </c>
      <c r="L3" s="9" t="s">
        <v>165</v>
      </c>
    </row>
    <row r="4" spans="1:12">
      <c r="A4" s="13" t="s">
        <v>166</v>
      </c>
      <c r="B4" s="13" t="s">
        <v>167</v>
      </c>
      <c r="C4" s="13" t="s">
        <v>26</v>
      </c>
      <c r="D4" s="13" t="s">
        <v>168</v>
      </c>
      <c r="E4" s="13" t="s">
        <v>164</v>
      </c>
      <c r="F4" s="13" t="s">
        <v>3</v>
      </c>
      <c r="G4" s="13" t="s">
        <v>169</v>
      </c>
      <c r="H4" s="13" t="s">
        <v>90</v>
      </c>
      <c r="I4" s="13">
        <f t="shared" si="0"/>
        <v>15</v>
      </c>
      <c r="J4" s="18">
        <v>80</v>
      </c>
      <c r="K4" s="13" t="str">
        <f ca="1" t="shared" si="1"/>
        <v>Due Soon</v>
      </c>
      <c r="L4" s="13" t="s">
        <v>170</v>
      </c>
    </row>
    <row r="5" spans="1:12">
      <c r="A5" s="9" t="s">
        <v>171</v>
      </c>
      <c r="B5" s="9" t="s">
        <v>172</v>
      </c>
      <c r="C5" s="9" t="s">
        <v>26</v>
      </c>
      <c r="D5" s="9" t="s">
        <v>163</v>
      </c>
      <c r="E5" s="9" t="s">
        <v>173</v>
      </c>
      <c r="F5" s="9" t="s">
        <v>3</v>
      </c>
      <c r="G5" s="9" t="s">
        <v>149</v>
      </c>
      <c r="H5" s="9" t="s">
        <v>174</v>
      </c>
      <c r="I5" s="9">
        <f t="shared" si="0"/>
        <v>20</v>
      </c>
      <c r="J5" s="17">
        <v>60</v>
      </c>
      <c r="K5" s="9" t="str">
        <f ca="1" t="shared" si="1"/>
        <v>Due Soon</v>
      </c>
      <c r="L5" s="9" t="s">
        <v>175</v>
      </c>
    </row>
    <row r="6" spans="1:12">
      <c r="A6" s="13" t="s">
        <v>176</v>
      </c>
      <c r="B6" s="13" t="s">
        <v>177</v>
      </c>
      <c r="C6" s="13" t="s">
        <v>30</v>
      </c>
      <c r="D6" s="13" t="s">
        <v>178</v>
      </c>
      <c r="E6" s="13" t="s">
        <v>173</v>
      </c>
      <c r="F6" s="13" t="s">
        <v>3</v>
      </c>
      <c r="G6" s="13" t="s">
        <v>32</v>
      </c>
      <c r="H6" s="13" t="s">
        <v>65</v>
      </c>
      <c r="I6" s="13">
        <f t="shared" si="0"/>
        <v>19</v>
      </c>
      <c r="J6" s="18">
        <v>70</v>
      </c>
      <c r="K6" s="13" t="str">
        <f ca="1" t="shared" si="1"/>
        <v>Due Soon</v>
      </c>
      <c r="L6" s="13" t="s">
        <v>179</v>
      </c>
    </row>
    <row r="7" spans="1:12">
      <c r="A7" s="9" t="s">
        <v>180</v>
      </c>
      <c r="B7" s="9" t="s">
        <v>181</v>
      </c>
      <c r="C7" s="9" t="s">
        <v>30</v>
      </c>
      <c r="D7" s="9" t="s">
        <v>182</v>
      </c>
      <c r="E7" s="9" t="s">
        <v>183</v>
      </c>
      <c r="F7" s="9" t="s">
        <v>184</v>
      </c>
      <c r="G7" s="9" t="s">
        <v>36</v>
      </c>
      <c r="H7" s="9" t="s">
        <v>41</v>
      </c>
      <c r="I7" s="9">
        <f t="shared" si="0"/>
        <v>14</v>
      </c>
      <c r="J7" s="17">
        <v>0</v>
      </c>
      <c r="K7" s="9" t="str">
        <f ca="1" t="shared" si="1"/>
        <v>Due Soon</v>
      </c>
      <c r="L7" s="9" t="s">
        <v>185</v>
      </c>
    </row>
    <row r="8" spans="1:12">
      <c r="A8" s="13" t="s">
        <v>186</v>
      </c>
      <c r="B8" s="13" t="s">
        <v>187</v>
      </c>
      <c r="C8" s="13" t="s">
        <v>34</v>
      </c>
      <c r="D8" s="13" t="s">
        <v>188</v>
      </c>
      <c r="E8" s="13" t="s">
        <v>164</v>
      </c>
      <c r="F8" s="13" t="s">
        <v>3</v>
      </c>
      <c r="G8" s="13" t="s">
        <v>36</v>
      </c>
      <c r="H8" s="13" t="s">
        <v>121</v>
      </c>
      <c r="I8" s="13">
        <f t="shared" si="0"/>
        <v>19</v>
      </c>
      <c r="J8" s="18">
        <v>85</v>
      </c>
      <c r="K8" s="13" t="str">
        <f ca="1" t="shared" si="1"/>
        <v>Due Soon</v>
      </c>
      <c r="L8" s="13" t="s">
        <v>189</v>
      </c>
    </row>
    <row r="9" spans="1:12">
      <c r="A9" s="9" t="s">
        <v>190</v>
      </c>
      <c r="B9" s="9" t="s">
        <v>191</v>
      </c>
      <c r="C9" s="9" t="s">
        <v>34</v>
      </c>
      <c r="D9" s="9" t="s">
        <v>192</v>
      </c>
      <c r="E9" s="9" t="s">
        <v>164</v>
      </c>
      <c r="F9" s="9" t="s">
        <v>3</v>
      </c>
      <c r="G9" s="9" t="s">
        <v>116</v>
      </c>
      <c r="H9" s="9" t="s">
        <v>193</v>
      </c>
      <c r="I9" s="9">
        <f t="shared" si="0"/>
        <v>26</v>
      </c>
      <c r="J9" s="17">
        <v>50</v>
      </c>
      <c r="K9" s="9" t="str">
        <f ca="1" t="shared" si="1"/>
        <v>Due Soon</v>
      </c>
      <c r="L9" s="9" t="s">
        <v>185</v>
      </c>
    </row>
    <row r="10" spans="1:12">
      <c r="A10" s="13" t="s">
        <v>194</v>
      </c>
      <c r="B10" s="13" t="s">
        <v>195</v>
      </c>
      <c r="C10" s="13" t="s">
        <v>38</v>
      </c>
      <c r="D10" s="13" t="s">
        <v>196</v>
      </c>
      <c r="E10" s="13" t="s">
        <v>183</v>
      </c>
      <c r="F10" s="13" t="s">
        <v>11</v>
      </c>
      <c r="G10" s="13" t="s">
        <v>85</v>
      </c>
      <c r="H10" s="13" t="s">
        <v>95</v>
      </c>
      <c r="I10" s="13">
        <f t="shared" si="0"/>
        <v>15</v>
      </c>
      <c r="J10" s="18">
        <v>100</v>
      </c>
      <c r="K10" s="13" t="str">
        <f ca="1" t="shared" si="1"/>
        <v>Completed</v>
      </c>
      <c r="L10" s="13" t="s">
        <v>197</v>
      </c>
    </row>
    <row r="11" spans="1:12">
      <c r="A11" s="9" t="s">
        <v>198</v>
      </c>
      <c r="B11" s="9" t="s">
        <v>199</v>
      </c>
      <c r="C11" s="9" t="s">
        <v>38</v>
      </c>
      <c r="D11" s="9" t="s">
        <v>200</v>
      </c>
      <c r="E11" s="9" t="s">
        <v>183</v>
      </c>
      <c r="F11" s="9" t="s">
        <v>11</v>
      </c>
      <c r="G11" s="9" t="s">
        <v>76</v>
      </c>
      <c r="H11" s="9" t="s">
        <v>32</v>
      </c>
      <c r="I11" s="9">
        <f t="shared" si="0"/>
        <v>22</v>
      </c>
      <c r="J11" s="17">
        <v>100</v>
      </c>
      <c r="K11" s="9" t="str">
        <f ca="1" t="shared" si="1"/>
        <v>Completed</v>
      </c>
      <c r="L11" s="9" t="s">
        <v>201</v>
      </c>
    </row>
    <row r="12" spans="1:12">
      <c r="A12" s="13" t="s">
        <v>202</v>
      </c>
      <c r="B12" s="13" t="s">
        <v>203</v>
      </c>
      <c r="C12" s="13" t="s">
        <v>42</v>
      </c>
      <c r="D12" s="13" t="s">
        <v>204</v>
      </c>
      <c r="E12" s="13" t="s">
        <v>173</v>
      </c>
      <c r="F12" s="13" t="s">
        <v>3</v>
      </c>
      <c r="G12" s="13" t="s">
        <v>44</v>
      </c>
      <c r="H12" s="13" t="s">
        <v>36</v>
      </c>
      <c r="I12" s="13">
        <f t="shared" si="0"/>
        <v>15</v>
      </c>
      <c r="J12" s="18">
        <v>40</v>
      </c>
      <c r="K12" s="13" t="str">
        <f ca="1" t="shared" si="1"/>
        <v>Due Soon</v>
      </c>
      <c r="L12" s="13" t="s">
        <v>205</v>
      </c>
    </row>
    <row r="13" spans="1:12">
      <c r="A13" s="9" t="s">
        <v>206</v>
      </c>
      <c r="B13" s="9" t="s">
        <v>207</v>
      </c>
      <c r="C13" s="9" t="s">
        <v>42</v>
      </c>
      <c r="D13" s="9" t="s">
        <v>208</v>
      </c>
      <c r="E13" s="9" t="s">
        <v>173</v>
      </c>
      <c r="F13" s="9" t="s">
        <v>3</v>
      </c>
      <c r="G13" s="9" t="s">
        <v>36</v>
      </c>
      <c r="H13" s="9" t="s">
        <v>209</v>
      </c>
      <c r="I13" s="9">
        <f t="shared" si="0"/>
        <v>24</v>
      </c>
      <c r="J13" s="17">
        <v>30</v>
      </c>
      <c r="K13" s="9" t="str">
        <f ca="1" t="shared" si="1"/>
        <v>Due Soon</v>
      </c>
      <c r="L13" s="9" t="s">
        <v>210</v>
      </c>
    </row>
    <row r="14" spans="1:12">
      <c r="A14" s="13" t="s">
        <v>211</v>
      </c>
      <c r="B14" s="13" t="s">
        <v>212</v>
      </c>
      <c r="C14" s="13" t="s">
        <v>63</v>
      </c>
      <c r="D14" s="13" t="s">
        <v>213</v>
      </c>
      <c r="E14" s="13" t="s">
        <v>164</v>
      </c>
      <c r="F14" s="13" t="s">
        <v>3</v>
      </c>
      <c r="G14" s="13" t="s">
        <v>65</v>
      </c>
      <c r="H14" s="13" t="s">
        <v>41</v>
      </c>
      <c r="I14" s="13">
        <f t="shared" si="0"/>
        <v>24</v>
      </c>
      <c r="J14" s="18">
        <v>65</v>
      </c>
      <c r="K14" s="13" t="str">
        <f ca="1" t="shared" si="1"/>
        <v>Due Soon</v>
      </c>
      <c r="L14" s="13" t="s">
        <v>214</v>
      </c>
    </row>
    <row r="15" spans="1:12">
      <c r="A15" s="9" t="s">
        <v>215</v>
      </c>
      <c r="B15" s="9" t="s">
        <v>216</v>
      </c>
      <c r="C15" s="9" t="s">
        <v>63</v>
      </c>
      <c r="D15" s="9" t="s">
        <v>163</v>
      </c>
      <c r="E15" s="9" t="s">
        <v>173</v>
      </c>
      <c r="F15" s="9" t="s">
        <v>184</v>
      </c>
      <c r="G15" s="9" t="s">
        <v>121</v>
      </c>
      <c r="H15" s="9" t="s">
        <v>45</v>
      </c>
      <c r="I15" s="9">
        <f t="shared" si="0"/>
        <v>26</v>
      </c>
      <c r="J15" s="17">
        <v>0</v>
      </c>
      <c r="K15" s="9" t="str">
        <f ca="1" t="shared" si="1"/>
        <v>Due Soon</v>
      </c>
      <c r="L15" s="9" t="s">
        <v>217</v>
      </c>
    </row>
    <row r="16" spans="1:12">
      <c r="A16" s="13" t="s">
        <v>218</v>
      </c>
      <c r="B16" s="13" t="s">
        <v>219</v>
      </c>
      <c r="C16" s="13" t="s">
        <v>220</v>
      </c>
      <c r="D16" s="13" t="s">
        <v>168</v>
      </c>
      <c r="E16" s="13" t="s">
        <v>183</v>
      </c>
      <c r="F16" s="13" t="s">
        <v>184</v>
      </c>
      <c r="G16" s="13" t="s">
        <v>71</v>
      </c>
      <c r="H16" s="13" t="s">
        <v>221</v>
      </c>
      <c r="I16" s="13">
        <f t="shared" si="0"/>
        <v>19</v>
      </c>
      <c r="J16" s="18">
        <v>0</v>
      </c>
      <c r="K16" s="13" t="str">
        <f ca="1" t="shared" si="1"/>
        <v>Due Soon</v>
      </c>
      <c r="L16" s="13" t="s">
        <v>185</v>
      </c>
    </row>
    <row r="17" spans="1:12">
      <c r="A17" s="9" t="s">
        <v>222</v>
      </c>
      <c r="B17" s="9" t="s">
        <v>223</v>
      </c>
      <c r="C17" s="9" t="s">
        <v>74</v>
      </c>
      <c r="D17" s="9" t="s">
        <v>178</v>
      </c>
      <c r="E17" s="9" t="s">
        <v>164</v>
      </c>
      <c r="F17" s="9" t="s">
        <v>3</v>
      </c>
      <c r="G17" s="9" t="s">
        <v>28</v>
      </c>
      <c r="H17" s="9" t="s">
        <v>44</v>
      </c>
      <c r="I17" s="9">
        <f t="shared" si="0"/>
        <v>31</v>
      </c>
      <c r="J17" s="17">
        <v>90</v>
      </c>
      <c r="K17" s="9" t="str">
        <f ca="1" t="shared" si="1"/>
        <v>Due Soon</v>
      </c>
      <c r="L17" s="9" t="s">
        <v>224</v>
      </c>
    </row>
    <row r="18" spans="1:12">
      <c r="A18" s="13" t="s">
        <v>225</v>
      </c>
      <c r="B18" s="13" t="s">
        <v>226</v>
      </c>
      <c r="C18" s="13" t="s">
        <v>74</v>
      </c>
      <c r="D18" s="13" t="s">
        <v>182</v>
      </c>
      <c r="E18" s="13" t="s">
        <v>183</v>
      </c>
      <c r="F18" s="13" t="s">
        <v>3</v>
      </c>
      <c r="G18" s="13" t="s">
        <v>65</v>
      </c>
      <c r="H18" s="13" t="s">
        <v>116</v>
      </c>
      <c r="I18" s="13">
        <f t="shared" si="0"/>
        <v>19</v>
      </c>
      <c r="J18" s="18">
        <v>75</v>
      </c>
      <c r="K18" s="13" t="str">
        <f ca="1" t="shared" si="1"/>
        <v>Due Soon</v>
      </c>
      <c r="L18" s="13" t="s">
        <v>227</v>
      </c>
    </row>
    <row r="19" spans="1:12">
      <c r="A19" s="9" t="s">
        <v>228</v>
      </c>
      <c r="B19" s="9" t="s">
        <v>229</v>
      </c>
      <c r="C19" s="9" t="s">
        <v>79</v>
      </c>
      <c r="D19" s="9" t="s">
        <v>188</v>
      </c>
      <c r="E19" s="9" t="s">
        <v>173</v>
      </c>
      <c r="F19" s="9" t="s">
        <v>3</v>
      </c>
      <c r="G19" s="9" t="s">
        <v>41</v>
      </c>
      <c r="H19" s="9" t="s">
        <v>96</v>
      </c>
      <c r="I19" s="9">
        <f t="shared" si="0"/>
        <v>26</v>
      </c>
      <c r="J19" s="17">
        <v>35</v>
      </c>
      <c r="K19" s="9" t="str">
        <f ca="1" t="shared" si="1"/>
        <v>Due Soon</v>
      </c>
      <c r="L19" s="9" t="s">
        <v>230</v>
      </c>
    </row>
    <row r="20" spans="1:12">
      <c r="A20" s="13" t="s">
        <v>231</v>
      </c>
      <c r="B20" s="13" t="s">
        <v>232</v>
      </c>
      <c r="C20" s="13" t="s">
        <v>83</v>
      </c>
      <c r="D20" s="13" t="s">
        <v>192</v>
      </c>
      <c r="E20" s="13" t="s">
        <v>173</v>
      </c>
      <c r="F20" s="13" t="s">
        <v>11</v>
      </c>
      <c r="G20" s="13" t="s">
        <v>85</v>
      </c>
      <c r="H20" s="13" t="s">
        <v>111</v>
      </c>
      <c r="I20" s="13">
        <f t="shared" si="0"/>
        <v>20</v>
      </c>
      <c r="J20" s="18">
        <v>100</v>
      </c>
      <c r="K20" s="13" t="str">
        <f ca="1" t="shared" si="1"/>
        <v>Completed</v>
      </c>
      <c r="L20" s="13" t="s">
        <v>233</v>
      </c>
    </row>
    <row r="21" spans="1:12">
      <c r="A21" s="9" t="s">
        <v>234</v>
      </c>
      <c r="B21" s="9" t="s">
        <v>235</v>
      </c>
      <c r="C21" s="9" t="s">
        <v>88</v>
      </c>
      <c r="D21" s="9" t="s">
        <v>196</v>
      </c>
      <c r="E21" s="9" t="s">
        <v>164</v>
      </c>
      <c r="F21" s="9" t="s">
        <v>3</v>
      </c>
      <c r="G21" s="9" t="s">
        <v>90</v>
      </c>
      <c r="H21" s="9" t="s">
        <v>36</v>
      </c>
      <c r="I21" s="9">
        <f t="shared" si="0"/>
        <v>20</v>
      </c>
      <c r="J21" s="17">
        <v>55</v>
      </c>
      <c r="K21" s="9" t="str">
        <f ca="1" t="shared" si="1"/>
        <v>Due Soon</v>
      </c>
      <c r="L21" s="9" t="s">
        <v>236</v>
      </c>
    </row>
    <row r="22" spans="1:12">
      <c r="A22" s="13" t="s">
        <v>237</v>
      </c>
      <c r="B22" s="13" t="s">
        <v>238</v>
      </c>
      <c r="C22" s="13" t="s">
        <v>93</v>
      </c>
      <c r="D22" s="13" t="s">
        <v>200</v>
      </c>
      <c r="E22" s="13" t="s">
        <v>183</v>
      </c>
      <c r="F22" s="13" t="s">
        <v>3</v>
      </c>
      <c r="G22" s="13" t="s">
        <v>95</v>
      </c>
      <c r="H22" s="13" t="s">
        <v>44</v>
      </c>
      <c r="I22" s="13">
        <f t="shared" si="0"/>
        <v>26</v>
      </c>
      <c r="J22" s="18">
        <v>80</v>
      </c>
      <c r="K22" s="13" t="str">
        <f ca="1" t="shared" si="1"/>
        <v>Due Soon</v>
      </c>
      <c r="L22" s="13" t="s">
        <v>239</v>
      </c>
    </row>
    <row r="23" spans="1:12">
      <c r="A23" s="9" t="s">
        <v>240</v>
      </c>
      <c r="B23" s="9" t="s">
        <v>241</v>
      </c>
      <c r="C23" s="9" t="s">
        <v>98</v>
      </c>
      <c r="D23" s="9" t="s">
        <v>204</v>
      </c>
      <c r="E23" s="9" t="s">
        <v>164</v>
      </c>
      <c r="F23" s="9" t="s">
        <v>3</v>
      </c>
      <c r="G23" s="9" t="s">
        <v>36</v>
      </c>
      <c r="H23" s="9" t="s">
        <v>121</v>
      </c>
      <c r="I23" s="9">
        <f t="shared" si="0"/>
        <v>19</v>
      </c>
      <c r="J23" s="17">
        <v>60</v>
      </c>
      <c r="K23" s="9" t="str">
        <f ca="1" t="shared" si="1"/>
        <v>Due Soon</v>
      </c>
      <c r="L23" s="9" t="s">
        <v>242</v>
      </c>
    </row>
    <row r="24" spans="1:12">
      <c r="A24" s="13" t="s">
        <v>243</v>
      </c>
      <c r="B24" s="13" t="s">
        <v>244</v>
      </c>
      <c r="C24" s="13" t="s">
        <v>101</v>
      </c>
      <c r="D24" s="13" t="s">
        <v>208</v>
      </c>
      <c r="E24" s="13" t="s">
        <v>183</v>
      </c>
      <c r="F24" s="13" t="s">
        <v>184</v>
      </c>
      <c r="G24" s="13" t="s">
        <v>103</v>
      </c>
      <c r="H24" s="13" t="s">
        <v>33</v>
      </c>
      <c r="I24" s="13">
        <f t="shared" si="0"/>
        <v>45</v>
      </c>
      <c r="J24" s="18">
        <v>0</v>
      </c>
      <c r="K24" s="13" t="str">
        <f ca="1" t="shared" si="1"/>
        <v>Due Soon</v>
      </c>
      <c r="L24" s="13" t="s">
        <v>185</v>
      </c>
    </row>
    <row r="25" spans="1:12">
      <c r="A25" s="9" t="s">
        <v>245</v>
      </c>
      <c r="B25" s="9" t="s">
        <v>246</v>
      </c>
      <c r="C25" s="9" t="s">
        <v>106</v>
      </c>
      <c r="D25" s="9" t="s">
        <v>213</v>
      </c>
      <c r="E25" s="9" t="s">
        <v>164</v>
      </c>
      <c r="F25" s="9" t="s">
        <v>3</v>
      </c>
      <c r="G25" s="9" t="s">
        <v>32</v>
      </c>
      <c r="H25" s="9" t="s">
        <v>86</v>
      </c>
      <c r="I25" s="9">
        <f t="shared" si="0"/>
        <v>27</v>
      </c>
      <c r="J25" s="17">
        <v>25</v>
      </c>
      <c r="K25" s="9" t="str">
        <f ca="1" t="shared" si="1"/>
        <v>Due Soon</v>
      </c>
      <c r="L25" s="9" t="s">
        <v>247</v>
      </c>
    </row>
    <row r="26" spans="1:12">
      <c r="A26" s="13" t="s">
        <v>248</v>
      </c>
      <c r="B26" s="13" t="s">
        <v>249</v>
      </c>
      <c r="C26" s="13" t="s">
        <v>109</v>
      </c>
      <c r="D26" s="13" t="s">
        <v>163</v>
      </c>
      <c r="E26" s="13" t="s">
        <v>173</v>
      </c>
      <c r="F26" s="13" t="s">
        <v>3</v>
      </c>
      <c r="G26" s="13" t="s">
        <v>111</v>
      </c>
      <c r="H26" s="13" t="s">
        <v>65</v>
      </c>
      <c r="I26" s="13">
        <f t="shared" si="0"/>
        <v>26</v>
      </c>
      <c r="J26" s="18">
        <v>70</v>
      </c>
      <c r="K26" s="13" t="str">
        <f ca="1" t="shared" si="1"/>
        <v>Due Soon</v>
      </c>
      <c r="L26" s="13" t="s">
        <v>250</v>
      </c>
    </row>
    <row r="27" spans="1:12">
      <c r="A27" s="9" t="s">
        <v>251</v>
      </c>
      <c r="B27" s="9" t="s">
        <v>252</v>
      </c>
      <c r="C27" s="9" t="s">
        <v>114</v>
      </c>
      <c r="D27" s="9" t="s">
        <v>168</v>
      </c>
      <c r="E27" s="9" t="s">
        <v>164</v>
      </c>
      <c r="F27" s="9" t="s">
        <v>3</v>
      </c>
      <c r="G27" s="9" t="s">
        <v>116</v>
      </c>
      <c r="H27" s="9" t="s">
        <v>45</v>
      </c>
      <c r="I27" s="9">
        <f t="shared" si="0"/>
        <v>36</v>
      </c>
      <c r="J27" s="17">
        <v>40</v>
      </c>
      <c r="K27" s="9" t="str">
        <f ca="1" t="shared" si="1"/>
        <v>Due Soon</v>
      </c>
      <c r="L27" s="9" t="s">
        <v>253</v>
      </c>
    </row>
    <row r="28" spans="1:12">
      <c r="A28" s="13" t="s">
        <v>254</v>
      </c>
      <c r="B28" s="13" t="s">
        <v>255</v>
      </c>
      <c r="C28" s="13" t="s">
        <v>256</v>
      </c>
      <c r="D28" s="13" t="s">
        <v>178</v>
      </c>
      <c r="E28" s="13" t="s">
        <v>183</v>
      </c>
      <c r="F28" s="13" t="s">
        <v>11</v>
      </c>
      <c r="G28" s="13" t="s">
        <v>28</v>
      </c>
      <c r="H28" s="13" t="s">
        <v>90</v>
      </c>
      <c r="I28" s="13">
        <f t="shared" si="0"/>
        <v>26</v>
      </c>
      <c r="J28" s="18">
        <v>100</v>
      </c>
      <c r="K28" s="13" t="str">
        <f ca="1" t="shared" si="1"/>
        <v>Completed</v>
      </c>
      <c r="L28" s="13" t="s">
        <v>257</v>
      </c>
    </row>
    <row r="29" spans="1:12">
      <c r="A29" s="9" t="s">
        <v>258</v>
      </c>
      <c r="B29" s="9" t="s">
        <v>259</v>
      </c>
      <c r="C29" s="9" t="s">
        <v>123</v>
      </c>
      <c r="D29" s="9" t="s">
        <v>182</v>
      </c>
      <c r="E29" s="9" t="s">
        <v>173</v>
      </c>
      <c r="F29" s="9" t="s">
        <v>3</v>
      </c>
      <c r="G29" s="9" t="s">
        <v>36</v>
      </c>
      <c r="H29" s="9" t="s">
        <v>29</v>
      </c>
      <c r="I29" s="9">
        <f t="shared" si="0"/>
        <v>60</v>
      </c>
      <c r="J29" s="17">
        <v>15</v>
      </c>
      <c r="K29" s="9" t="str">
        <f ca="1" t="shared" si="1"/>
        <v>Due Soon</v>
      </c>
      <c r="L29" s="9" t="s">
        <v>260</v>
      </c>
    </row>
    <row r="30" spans="1:12">
      <c r="A30" s="13" t="s">
        <v>261</v>
      </c>
      <c r="B30" s="13" t="s">
        <v>262</v>
      </c>
      <c r="C30" s="13" t="s">
        <v>127</v>
      </c>
      <c r="D30" s="13" t="s">
        <v>188</v>
      </c>
      <c r="E30" s="13" t="s">
        <v>173</v>
      </c>
      <c r="F30" s="13" t="s">
        <v>184</v>
      </c>
      <c r="G30" s="13" t="s">
        <v>91</v>
      </c>
      <c r="H30" s="13" t="s">
        <v>137</v>
      </c>
      <c r="I30" s="13">
        <f t="shared" si="0"/>
        <v>61</v>
      </c>
      <c r="J30" s="18">
        <v>0</v>
      </c>
      <c r="K30" s="13" t="str">
        <f ca="1" t="shared" si="1"/>
        <v>Due Soon</v>
      </c>
      <c r="L30" s="13" t="s">
        <v>185</v>
      </c>
    </row>
    <row r="31" spans="1:12">
      <c r="A31" s="9" t="s">
        <v>263</v>
      </c>
      <c r="B31" s="9" t="s">
        <v>264</v>
      </c>
      <c r="C31" s="9" t="s">
        <v>131</v>
      </c>
      <c r="D31" s="9" t="s">
        <v>192</v>
      </c>
      <c r="E31" s="9" t="s">
        <v>164</v>
      </c>
      <c r="F31" s="9" t="s">
        <v>3</v>
      </c>
      <c r="G31" s="9" t="s">
        <v>44</v>
      </c>
      <c r="H31" s="9" t="s">
        <v>265</v>
      </c>
      <c r="I31" s="9">
        <f t="shared" si="0"/>
        <v>44</v>
      </c>
      <c r="J31" s="17">
        <v>55</v>
      </c>
      <c r="K31" s="9" t="str">
        <f ca="1" t="shared" si="1"/>
        <v>Due Soon</v>
      </c>
      <c r="L31" s="9" t="s">
        <v>266</v>
      </c>
    </row>
    <row r="32" spans="1:12">
      <c r="A32" s="13" t="s">
        <v>267</v>
      </c>
      <c r="B32" s="13" t="s">
        <v>268</v>
      </c>
      <c r="C32" s="13" t="s">
        <v>134</v>
      </c>
      <c r="D32" s="13" t="s">
        <v>196</v>
      </c>
      <c r="E32" s="13" t="s">
        <v>183</v>
      </c>
      <c r="F32" s="13" t="s">
        <v>3</v>
      </c>
      <c r="G32" s="13" t="s">
        <v>136</v>
      </c>
      <c r="H32" s="13" t="s">
        <v>193</v>
      </c>
      <c r="I32" s="13">
        <f t="shared" si="0"/>
        <v>31</v>
      </c>
      <c r="J32" s="18">
        <v>45</v>
      </c>
      <c r="K32" s="13" t="str">
        <f ca="1" t="shared" si="1"/>
        <v>Due Soon</v>
      </c>
      <c r="L32" s="13" t="s">
        <v>269</v>
      </c>
    </row>
  </sheetData>
  <mergeCells count="1">
    <mergeCell ref="A1:L1"/>
  </mergeCells>
  <conditionalFormatting sqref="J3:J100">
    <cfRule type="dataBar" priority="4">
      <dataBar>
        <cfvo type="num" val="0"/>
        <cfvo type="num" val="100"/>
        <color rgb="FF70AD47"/>
      </dataBar>
      <extLst>
        <ext xmlns:x14="http://schemas.microsoft.com/office/spreadsheetml/2009/9/main" uri="{B025F937-C7B1-47D3-B67F-A62EFF666E3E}">
          <x14:id>{c641cf21-f86f-4856-bf33-e1f39ccf2239}</x14:id>
        </ext>
      </extLst>
    </cfRule>
  </conditionalFormatting>
  <conditionalFormatting sqref="K3:K100">
    <cfRule type="cellIs" dxfId="2" priority="1" operator="equal">
      <formula>"Overdue"</formula>
    </cfRule>
    <cfRule type="cellIs" dxfId="1" priority="2" operator="equal">
      <formula>"Due Soon"</formula>
    </cfRule>
    <cfRule type="cellIs" dxfId="0" priority="3" operator="equal">
      <formula>"On Track"</formula>
    </cfRule>
  </conditionalFormatting>
  <dataValidations count="2">
    <dataValidation type="list" allowBlank="1" sqref="E3:E100">
      <formula1>"Critical,High,Medium,Low"</formula1>
    </dataValidation>
    <dataValidation type="list" allowBlank="1" sqref="F3:F100">
      <formula1>"Not Started,In Progress,Completed,On Hold,Cancelled"</formula1>
    </dataValidation>
  </dataValidations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641cf21-f86f-4856-bf33-e1f39ccf2239}">
            <x14:dataBar minLength="10" maxLength="90" negativeBarColorSameAsPositive="1" axisPosition="none">
              <x14:cfvo type="num">
                <xm:f>0</xm:f>
              </x14:cfvo>
              <x14:cfvo type="num">
                <xm:f>100</xm:f>
              </x14:cfvo>
              <x14:axisColor indexed="65"/>
            </x14:dataBar>
          </x14:cfRule>
          <xm:sqref>J3:J100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I17"/>
  <sheetViews>
    <sheetView workbookViewId="0">
      <pane ySplit="2" topLeftCell="A3" activePane="bottomLeft" state="frozen"/>
      <selection/>
      <selection pane="bottomLeft" activeCell="A1" sqref="A1:I1"/>
    </sheetView>
  </sheetViews>
  <sheetFormatPr defaultColWidth="9" defaultRowHeight="14.4"/>
  <cols>
    <col min="1" max="1" width="10" customWidth="1"/>
    <col min="2" max="2" width="18" customWidth="1"/>
    <col min="3" max="3" width="20" customWidth="1"/>
    <col min="4" max="4" width="12" customWidth="1"/>
    <col min="5" max="5" width="22" customWidth="1"/>
    <col min="6" max="9" width="12" customWidth="1"/>
  </cols>
  <sheetData>
    <row r="1" ht="21" spans="1:1">
      <c r="A1" s="1" t="s">
        <v>270</v>
      </c>
    </row>
    <row r="2" ht="28.8" spans="1:9">
      <c r="A2" s="8" t="s">
        <v>271</v>
      </c>
      <c r="B2" s="8" t="s">
        <v>272</v>
      </c>
      <c r="C2" s="8" t="s">
        <v>273</v>
      </c>
      <c r="D2" s="8" t="s">
        <v>274</v>
      </c>
      <c r="E2" s="8" t="s">
        <v>275</v>
      </c>
      <c r="F2" s="8" t="s">
        <v>276</v>
      </c>
      <c r="G2" s="8" t="s">
        <v>277</v>
      </c>
      <c r="H2" s="8" t="s">
        <v>278</v>
      </c>
      <c r="I2" s="8" t="s">
        <v>21</v>
      </c>
    </row>
    <row r="3" spans="1:9">
      <c r="A3" s="9" t="s">
        <v>279</v>
      </c>
      <c r="B3" s="9" t="s">
        <v>280</v>
      </c>
      <c r="C3" s="9" t="s">
        <v>281</v>
      </c>
      <c r="D3" s="9" t="s">
        <v>282</v>
      </c>
      <c r="E3" s="9" t="s">
        <v>283</v>
      </c>
      <c r="F3" s="9">
        <v>4</v>
      </c>
      <c r="G3" s="9">
        <v>3</v>
      </c>
      <c r="H3" s="17">
        <f t="shared" ref="H3:H17" si="0">IF(G3=0,0,MIN(100,ROUND(F3*100/5,0)))</f>
        <v>80</v>
      </c>
      <c r="I3" s="9" t="s">
        <v>284</v>
      </c>
    </row>
    <row r="4" spans="1:9">
      <c r="A4" s="13" t="s">
        <v>285</v>
      </c>
      <c r="B4" s="13" t="s">
        <v>286</v>
      </c>
      <c r="C4" s="13" t="s">
        <v>287</v>
      </c>
      <c r="D4" s="13" t="s">
        <v>282</v>
      </c>
      <c r="E4" s="13" t="s">
        <v>288</v>
      </c>
      <c r="F4" s="13">
        <v>3</v>
      </c>
      <c r="G4" s="13">
        <v>2</v>
      </c>
      <c r="H4" s="18">
        <f t="shared" si="0"/>
        <v>60</v>
      </c>
      <c r="I4" s="13" t="s">
        <v>284</v>
      </c>
    </row>
    <row r="5" spans="1:9">
      <c r="A5" s="9" t="s">
        <v>289</v>
      </c>
      <c r="B5" s="9" t="s">
        <v>290</v>
      </c>
      <c r="C5" s="9" t="s">
        <v>291</v>
      </c>
      <c r="D5" s="9" t="s">
        <v>282</v>
      </c>
      <c r="E5" s="9" t="s">
        <v>292</v>
      </c>
      <c r="F5" s="9">
        <v>3</v>
      </c>
      <c r="G5" s="9">
        <v>2</v>
      </c>
      <c r="H5" s="17">
        <f t="shared" si="0"/>
        <v>60</v>
      </c>
      <c r="I5" s="9" t="s">
        <v>284</v>
      </c>
    </row>
    <row r="6" spans="1:9">
      <c r="A6" s="13" t="s">
        <v>293</v>
      </c>
      <c r="B6" s="13" t="s">
        <v>294</v>
      </c>
      <c r="C6" s="13" t="s">
        <v>295</v>
      </c>
      <c r="D6" s="13" t="s">
        <v>282</v>
      </c>
      <c r="E6" s="13" t="s">
        <v>296</v>
      </c>
      <c r="F6" s="13">
        <v>3</v>
      </c>
      <c r="G6" s="13">
        <v>1</v>
      </c>
      <c r="H6" s="18">
        <f t="shared" si="0"/>
        <v>60</v>
      </c>
      <c r="I6" s="13" t="s">
        <v>284</v>
      </c>
    </row>
    <row r="7" spans="1:9">
      <c r="A7" s="9" t="s">
        <v>297</v>
      </c>
      <c r="B7" s="9" t="s">
        <v>298</v>
      </c>
      <c r="C7" s="9" t="s">
        <v>299</v>
      </c>
      <c r="D7" s="9" t="s">
        <v>282</v>
      </c>
      <c r="E7" s="9" t="s">
        <v>300</v>
      </c>
      <c r="F7" s="9">
        <v>3</v>
      </c>
      <c r="G7" s="9">
        <v>1</v>
      </c>
      <c r="H7" s="17">
        <f t="shared" si="0"/>
        <v>60</v>
      </c>
      <c r="I7" s="9" t="s">
        <v>284</v>
      </c>
    </row>
    <row r="8" spans="1:9">
      <c r="A8" s="13" t="s">
        <v>301</v>
      </c>
      <c r="B8" s="13" t="s">
        <v>302</v>
      </c>
      <c r="C8" s="13" t="s">
        <v>303</v>
      </c>
      <c r="D8" s="13" t="s">
        <v>282</v>
      </c>
      <c r="E8" s="13" t="s">
        <v>304</v>
      </c>
      <c r="F8" s="13">
        <v>2</v>
      </c>
      <c r="G8" s="13">
        <v>1</v>
      </c>
      <c r="H8" s="18">
        <f t="shared" si="0"/>
        <v>40</v>
      </c>
      <c r="I8" s="13" t="s">
        <v>284</v>
      </c>
    </row>
    <row r="9" spans="1:9">
      <c r="A9" s="9" t="s">
        <v>305</v>
      </c>
      <c r="B9" s="9" t="s">
        <v>306</v>
      </c>
      <c r="C9" s="9" t="s">
        <v>307</v>
      </c>
      <c r="D9" s="9" t="s">
        <v>308</v>
      </c>
      <c r="E9" s="9" t="s">
        <v>309</v>
      </c>
      <c r="F9" s="9">
        <v>3</v>
      </c>
      <c r="G9" s="9">
        <v>2</v>
      </c>
      <c r="H9" s="17">
        <f t="shared" si="0"/>
        <v>60</v>
      </c>
      <c r="I9" s="9" t="s">
        <v>284</v>
      </c>
    </row>
    <row r="10" spans="1:9">
      <c r="A10" s="13" t="s">
        <v>310</v>
      </c>
      <c r="B10" s="13" t="s">
        <v>311</v>
      </c>
      <c r="C10" s="13" t="s">
        <v>312</v>
      </c>
      <c r="D10" s="13" t="s">
        <v>308</v>
      </c>
      <c r="E10" s="13" t="s">
        <v>313</v>
      </c>
      <c r="F10" s="13">
        <v>2</v>
      </c>
      <c r="G10" s="13">
        <v>1</v>
      </c>
      <c r="H10" s="18">
        <f t="shared" si="0"/>
        <v>40</v>
      </c>
      <c r="I10" s="13" t="s">
        <v>284</v>
      </c>
    </row>
    <row r="11" spans="1:9">
      <c r="A11" s="9" t="s">
        <v>314</v>
      </c>
      <c r="B11" s="9" t="s">
        <v>315</v>
      </c>
      <c r="C11" s="9" t="s">
        <v>316</v>
      </c>
      <c r="D11" s="9" t="s">
        <v>282</v>
      </c>
      <c r="E11" s="9" t="s">
        <v>317</v>
      </c>
      <c r="F11" s="9">
        <v>2</v>
      </c>
      <c r="G11" s="9">
        <v>0</v>
      </c>
      <c r="H11" s="17">
        <f t="shared" si="0"/>
        <v>0</v>
      </c>
      <c r="I11" s="9" t="s">
        <v>284</v>
      </c>
    </row>
    <row r="12" spans="1:9">
      <c r="A12" s="13" t="s">
        <v>318</v>
      </c>
      <c r="B12" s="13" t="s">
        <v>319</v>
      </c>
      <c r="C12" s="13" t="s">
        <v>320</v>
      </c>
      <c r="D12" s="13" t="s">
        <v>282</v>
      </c>
      <c r="E12" s="13" t="s">
        <v>321</v>
      </c>
      <c r="F12" s="13">
        <v>2</v>
      </c>
      <c r="G12" s="13">
        <v>0</v>
      </c>
      <c r="H12" s="18">
        <f t="shared" si="0"/>
        <v>0</v>
      </c>
      <c r="I12" s="13" t="s">
        <v>284</v>
      </c>
    </row>
    <row r="13" spans="1:9">
      <c r="A13" s="9" t="s">
        <v>322</v>
      </c>
      <c r="B13" s="9" t="s">
        <v>323</v>
      </c>
      <c r="C13" s="9" t="s">
        <v>324</v>
      </c>
      <c r="D13" s="9" t="s">
        <v>282</v>
      </c>
      <c r="E13" s="9" t="s">
        <v>325</v>
      </c>
      <c r="F13" s="9">
        <v>2</v>
      </c>
      <c r="G13" s="9">
        <v>0</v>
      </c>
      <c r="H13" s="17">
        <f t="shared" si="0"/>
        <v>0</v>
      </c>
      <c r="I13" s="9" t="s">
        <v>284</v>
      </c>
    </row>
    <row r="14" spans="1:9">
      <c r="A14" s="13" t="s">
        <v>326</v>
      </c>
      <c r="B14" s="13" t="s">
        <v>327</v>
      </c>
      <c r="C14" s="13" t="s">
        <v>328</v>
      </c>
      <c r="D14" s="13" t="s">
        <v>329</v>
      </c>
      <c r="E14" s="13" t="s">
        <v>330</v>
      </c>
      <c r="F14" s="13">
        <v>5</v>
      </c>
      <c r="G14" s="13">
        <v>2</v>
      </c>
      <c r="H14" s="18">
        <f t="shared" si="0"/>
        <v>100</v>
      </c>
      <c r="I14" s="13" t="s">
        <v>331</v>
      </c>
    </row>
    <row r="15" spans="1:9">
      <c r="A15" s="9" t="s">
        <v>332</v>
      </c>
      <c r="B15" s="9" t="s">
        <v>31</v>
      </c>
      <c r="C15" s="9" t="s">
        <v>333</v>
      </c>
      <c r="D15" s="9" t="s">
        <v>329</v>
      </c>
      <c r="E15" s="9" t="s">
        <v>334</v>
      </c>
      <c r="F15" s="9">
        <v>4</v>
      </c>
      <c r="G15" s="9">
        <v>1</v>
      </c>
      <c r="H15" s="17">
        <f t="shared" si="0"/>
        <v>80</v>
      </c>
      <c r="I15" s="9" t="s">
        <v>331</v>
      </c>
    </row>
    <row r="16" spans="1:9">
      <c r="A16" s="13" t="s">
        <v>335</v>
      </c>
      <c r="B16" s="13" t="s">
        <v>336</v>
      </c>
      <c r="C16" s="13" t="s">
        <v>337</v>
      </c>
      <c r="D16" s="13" t="s">
        <v>338</v>
      </c>
      <c r="E16" s="13" t="s">
        <v>339</v>
      </c>
      <c r="F16" s="13">
        <v>3</v>
      </c>
      <c r="G16" s="13">
        <v>1</v>
      </c>
      <c r="H16" s="18">
        <f t="shared" si="0"/>
        <v>60</v>
      </c>
      <c r="I16" s="13" t="s">
        <v>284</v>
      </c>
    </row>
    <row r="17" spans="1:9">
      <c r="A17" s="9" t="s">
        <v>340</v>
      </c>
      <c r="B17" s="9" t="s">
        <v>341</v>
      </c>
      <c r="C17" s="9" t="s">
        <v>342</v>
      </c>
      <c r="D17" s="9" t="s">
        <v>338</v>
      </c>
      <c r="E17" s="9" t="s">
        <v>343</v>
      </c>
      <c r="F17" s="9">
        <v>2</v>
      </c>
      <c r="G17" s="9">
        <v>1</v>
      </c>
      <c r="H17" s="17">
        <f t="shared" si="0"/>
        <v>40</v>
      </c>
      <c r="I17" s="9" t="s">
        <v>284</v>
      </c>
    </row>
  </sheetData>
  <mergeCells count="1">
    <mergeCell ref="A1:I1"/>
  </mergeCells>
  <conditionalFormatting sqref="H3:H50">
    <cfRule type="dataBar" priority="1">
      <dataBar>
        <cfvo type="num" val="0"/>
        <cfvo type="num" val="100"/>
        <color rgb="FFED7D31"/>
      </dataBar>
      <extLst>
        <ext xmlns:x14="http://schemas.microsoft.com/office/spreadsheetml/2009/9/main" uri="{B025F937-C7B1-47D3-B67F-A62EFF666E3E}">
          <x14:id>{62521041-d575-4bb9-80cd-74ae60a5ce19}</x14:id>
        </ext>
      </extLst>
    </cfRule>
  </conditionalFormatting>
  <conditionalFormatting sqref="I3:I50">
    <cfRule type="cellIs" dxfId="0" priority="2" operator="equal">
      <formula>"Available"</formula>
    </cfRule>
    <cfRule type="cellIs" dxfId="1" priority="3" operator="equal">
      <formula>"Busy"</formula>
    </cfRule>
  </conditionalFormatting>
  <dataValidations count="3">
    <dataValidation type="list" allowBlank="1" sqref="C3:C50">
      <formula1>"Senior Developer,Full Stack Developer,Backend Developer,Frontend Developer,DevOps Engineer,QA Engineer,UI/UX Designer,UX Researcher,Database Admin,Data Engineer,Mobile Developer,Project Manager,Senior PM,Product Owner,Business Analyst"</formula1>
    </dataValidation>
    <dataValidation type="list" allowBlank="1" sqref="D3:D50">
      <formula1>"Engineering,Design,PMO,Product,Marketing,Sales"</formula1>
    </dataValidation>
    <dataValidation type="list" allowBlank="1" sqref="I3:I50">
      <formula1>"Available,Busy,On Leave,Unavailable"</formula1>
    </dataValidation>
  </dataValidations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2521041-d575-4bb9-80cd-74ae60a5ce19}">
            <x14:dataBar minLength="10" maxLength="90" negativeBarColorSameAsPositive="1" axisPosition="none">
              <x14:cfvo type="num">
                <xm:f>0</xm:f>
              </x14:cfvo>
              <x14:cfvo type="num">
                <xm:f>100</xm:f>
              </x14:cfvo>
              <x14:axisColor indexed="65"/>
            </x14:dataBar>
          </x14:cfRule>
          <xm:sqref>H3:H50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H2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9" defaultRowHeight="14.4" outlineLevelCol="7"/>
  <cols>
    <col min="1" max="1" width="10" customWidth="1"/>
    <col min="2" max="2" width="22" customWidth="1"/>
    <col min="3" max="3" width="20" customWidth="1"/>
    <col min="4" max="7" width="12" customWidth="1"/>
    <col min="8" max="8" width="25" customWidth="1"/>
  </cols>
  <sheetData>
    <row r="1" ht="21" spans="1:1">
      <c r="A1" s="1" t="s">
        <v>344</v>
      </c>
    </row>
    <row r="2" ht="28.8" spans="1:8">
      <c r="A2" s="8" t="s">
        <v>345</v>
      </c>
      <c r="B2" s="8" t="s">
        <v>346</v>
      </c>
      <c r="C2" s="8" t="s">
        <v>154</v>
      </c>
      <c r="D2" s="8" t="s">
        <v>347</v>
      </c>
      <c r="E2" s="8" t="s">
        <v>348</v>
      </c>
      <c r="F2" s="8" t="s">
        <v>21</v>
      </c>
      <c r="G2" s="8" t="s">
        <v>349</v>
      </c>
      <c r="H2" s="8" t="s">
        <v>160</v>
      </c>
    </row>
    <row r="3" spans="1:8">
      <c r="A3" s="9" t="s">
        <v>350</v>
      </c>
      <c r="B3" s="9" t="s">
        <v>351</v>
      </c>
      <c r="C3" s="9" t="s">
        <v>26</v>
      </c>
      <c r="D3" s="9" t="s">
        <v>141</v>
      </c>
      <c r="E3" s="9" t="s">
        <v>352</v>
      </c>
      <c r="F3" s="9" t="s">
        <v>11</v>
      </c>
      <c r="G3" s="9">
        <f t="shared" ref="G3:G22" si="0">IF(E3="","",E3-D3)</f>
        <v>-2</v>
      </c>
      <c r="H3" s="9" t="s">
        <v>353</v>
      </c>
    </row>
    <row r="4" spans="1:8">
      <c r="A4" s="13" t="s">
        <v>354</v>
      </c>
      <c r="B4" s="13" t="s">
        <v>355</v>
      </c>
      <c r="C4" s="13" t="s">
        <v>30</v>
      </c>
      <c r="D4" s="13" t="s">
        <v>71</v>
      </c>
      <c r="E4" s="13" t="s">
        <v>185</v>
      </c>
      <c r="F4" s="13" t="s">
        <v>3</v>
      </c>
      <c r="G4" s="13" t="str">
        <f t="shared" si="0"/>
        <v/>
      </c>
      <c r="H4" s="13" t="s">
        <v>356</v>
      </c>
    </row>
    <row r="5" spans="1:8">
      <c r="A5" s="9" t="s">
        <v>357</v>
      </c>
      <c r="B5" s="9" t="s">
        <v>358</v>
      </c>
      <c r="C5" s="9" t="s">
        <v>26</v>
      </c>
      <c r="D5" s="9" t="s">
        <v>29</v>
      </c>
      <c r="E5" s="9" t="s">
        <v>185</v>
      </c>
      <c r="F5" s="9" t="s">
        <v>359</v>
      </c>
      <c r="G5" s="9" t="str">
        <f t="shared" si="0"/>
        <v/>
      </c>
      <c r="H5" s="9" t="s">
        <v>185</v>
      </c>
    </row>
    <row r="6" spans="1:8">
      <c r="A6" s="13" t="s">
        <v>360</v>
      </c>
      <c r="B6" s="13" t="s">
        <v>361</v>
      </c>
      <c r="C6" s="13" t="s">
        <v>42</v>
      </c>
      <c r="D6" s="13" t="s">
        <v>41</v>
      </c>
      <c r="E6" s="13" t="s">
        <v>185</v>
      </c>
      <c r="F6" s="13" t="s">
        <v>10</v>
      </c>
      <c r="G6" s="13" t="str">
        <f t="shared" si="0"/>
        <v/>
      </c>
      <c r="H6" s="13" t="s">
        <v>362</v>
      </c>
    </row>
    <row r="7" spans="1:8">
      <c r="A7" s="9" t="s">
        <v>363</v>
      </c>
      <c r="B7" s="9" t="s">
        <v>364</v>
      </c>
      <c r="C7" s="9" t="s">
        <v>34</v>
      </c>
      <c r="D7" s="9" t="s">
        <v>91</v>
      </c>
      <c r="E7" s="9" t="s">
        <v>185</v>
      </c>
      <c r="F7" s="9" t="s">
        <v>359</v>
      </c>
      <c r="G7" s="9" t="str">
        <f t="shared" si="0"/>
        <v/>
      </c>
      <c r="H7" s="9" t="s">
        <v>185</v>
      </c>
    </row>
    <row r="8" spans="1:8">
      <c r="A8" s="13" t="s">
        <v>365</v>
      </c>
      <c r="B8" s="13" t="s">
        <v>366</v>
      </c>
      <c r="C8" s="13" t="s">
        <v>63</v>
      </c>
      <c r="D8" s="13" t="s">
        <v>103</v>
      </c>
      <c r="E8" s="13" t="s">
        <v>185</v>
      </c>
      <c r="F8" s="13" t="s">
        <v>359</v>
      </c>
      <c r="G8" s="13" t="str">
        <f t="shared" si="0"/>
        <v/>
      </c>
      <c r="H8" s="13" t="s">
        <v>185</v>
      </c>
    </row>
    <row r="9" spans="1:8">
      <c r="A9" s="9" t="s">
        <v>367</v>
      </c>
      <c r="B9" s="9" t="s">
        <v>368</v>
      </c>
      <c r="C9" s="9" t="s">
        <v>79</v>
      </c>
      <c r="D9" s="9" t="s">
        <v>117</v>
      </c>
      <c r="E9" s="9" t="s">
        <v>185</v>
      </c>
      <c r="F9" s="9" t="s">
        <v>359</v>
      </c>
      <c r="G9" s="9" t="str">
        <f t="shared" si="0"/>
        <v/>
      </c>
      <c r="H9" s="9" t="s">
        <v>185</v>
      </c>
    </row>
    <row r="10" spans="1:8">
      <c r="A10" s="13" t="s">
        <v>369</v>
      </c>
      <c r="B10" s="13" t="s">
        <v>370</v>
      </c>
      <c r="C10" s="13" t="s">
        <v>74</v>
      </c>
      <c r="D10" s="13" t="s">
        <v>77</v>
      </c>
      <c r="E10" s="13" t="s">
        <v>185</v>
      </c>
      <c r="F10" s="13" t="s">
        <v>3</v>
      </c>
      <c r="G10" s="13" t="str">
        <f t="shared" si="0"/>
        <v/>
      </c>
      <c r="H10" s="13" t="s">
        <v>371</v>
      </c>
    </row>
    <row r="11" spans="1:8">
      <c r="A11" s="9" t="s">
        <v>372</v>
      </c>
      <c r="B11" s="9" t="s">
        <v>373</v>
      </c>
      <c r="C11" s="9" t="s">
        <v>88</v>
      </c>
      <c r="D11" s="9" t="s">
        <v>45</v>
      </c>
      <c r="E11" s="9" t="s">
        <v>185</v>
      </c>
      <c r="F11" s="9" t="s">
        <v>359</v>
      </c>
      <c r="G11" s="9" t="str">
        <f t="shared" si="0"/>
        <v/>
      </c>
      <c r="H11" s="9" t="s">
        <v>185</v>
      </c>
    </row>
    <row r="12" spans="1:8">
      <c r="A12" s="13" t="s">
        <v>374</v>
      </c>
      <c r="B12" s="13" t="s">
        <v>375</v>
      </c>
      <c r="C12" s="13" t="s">
        <v>93</v>
      </c>
      <c r="D12" s="13" t="s">
        <v>36</v>
      </c>
      <c r="E12" s="13" t="s">
        <v>185</v>
      </c>
      <c r="F12" s="13" t="s">
        <v>3</v>
      </c>
      <c r="G12" s="13" t="str">
        <f t="shared" si="0"/>
        <v/>
      </c>
      <c r="H12" s="13" t="s">
        <v>376</v>
      </c>
    </row>
    <row r="13" spans="1:8">
      <c r="A13" s="9" t="s">
        <v>377</v>
      </c>
      <c r="B13" s="9" t="s">
        <v>378</v>
      </c>
      <c r="C13" s="9" t="s">
        <v>98</v>
      </c>
      <c r="D13" s="9" t="s">
        <v>29</v>
      </c>
      <c r="E13" s="9" t="s">
        <v>185</v>
      </c>
      <c r="F13" s="9" t="s">
        <v>359</v>
      </c>
      <c r="G13" s="9" t="str">
        <f t="shared" si="0"/>
        <v/>
      </c>
      <c r="H13" s="9" t="s">
        <v>185</v>
      </c>
    </row>
    <row r="14" spans="1:8">
      <c r="A14" s="13" t="s">
        <v>379</v>
      </c>
      <c r="B14" s="13" t="s">
        <v>380</v>
      </c>
      <c r="C14" s="13" t="s">
        <v>101</v>
      </c>
      <c r="D14" s="13" t="s">
        <v>381</v>
      </c>
      <c r="E14" s="13" t="s">
        <v>185</v>
      </c>
      <c r="F14" s="13" t="s">
        <v>359</v>
      </c>
      <c r="G14" s="13" t="str">
        <f t="shared" si="0"/>
        <v/>
      </c>
      <c r="H14" s="13" t="s">
        <v>185</v>
      </c>
    </row>
    <row r="15" spans="1:8">
      <c r="A15" s="9" t="s">
        <v>382</v>
      </c>
      <c r="B15" s="9" t="s">
        <v>383</v>
      </c>
      <c r="C15" s="9" t="s">
        <v>106</v>
      </c>
      <c r="D15" s="9" t="s">
        <v>265</v>
      </c>
      <c r="E15" s="9" t="s">
        <v>185</v>
      </c>
      <c r="F15" s="9" t="s">
        <v>10</v>
      </c>
      <c r="G15" s="9" t="str">
        <f t="shared" si="0"/>
        <v/>
      </c>
      <c r="H15" s="9" t="s">
        <v>384</v>
      </c>
    </row>
    <row r="16" spans="1:8">
      <c r="A16" s="13" t="s">
        <v>385</v>
      </c>
      <c r="B16" s="13" t="s">
        <v>386</v>
      </c>
      <c r="C16" s="13" t="s">
        <v>109</v>
      </c>
      <c r="D16" s="13" t="s">
        <v>77</v>
      </c>
      <c r="E16" s="13" t="s">
        <v>185</v>
      </c>
      <c r="F16" s="13" t="s">
        <v>3</v>
      </c>
      <c r="G16" s="13" t="str">
        <f t="shared" si="0"/>
        <v/>
      </c>
      <c r="H16" s="13" t="s">
        <v>387</v>
      </c>
    </row>
    <row r="17" spans="1:8">
      <c r="A17" s="9" t="s">
        <v>388</v>
      </c>
      <c r="B17" s="9" t="s">
        <v>389</v>
      </c>
      <c r="C17" s="9" t="s">
        <v>114</v>
      </c>
      <c r="D17" s="9" t="s">
        <v>390</v>
      </c>
      <c r="E17" s="9" t="s">
        <v>185</v>
      </c>
      <c r="F17" s="9" t="s">
        <v>359</v>
      </c>
      <c r="G17" s="9" t="str">
        <f t="shared" si="0"/>
        <v/>
      </c>
      <c r="H17" s="9" t="s">
        <v>185</v>
      </c>
    </row>
    <row r="18" spans="1:8">
      <c r="A18" s="13" t="s">
        <v>391</v>
      </c>
      <c r="B18" s="13" t="s">
        <v>392</v>
      </c>
      <c r="C18" s="13" t="s">
        <v>123</v>
      </c>
      <c r="D18" s="13" t="s">
        <v>125</v>
      </c>
      <c r="E18" s="13" t="s">
        <v>185</v>
      </c>
      <c r="F18" s="13" t="s">
        <v>10</v>
      </c>
      <c r="G18" s="13" t="str">
        <f t="shared" si="0"/>
        <v/>
      </c>
      <c r="H18" s="13" t="s">
        <v>393</v>
      </c>
    </row>
    <row r="19" spans="1:8">
      <c r="A19" s="9" t="s">
        <v>394</v>
      </c>
      <c r="B19" s="9" t="s">
        <v>395</v>
      </c>
      <c r="C19" s="9" t="s">
        <v>127</v>
      </c>
      <c r="D19" s="9" t="s">
        <v>396</v>
      </c>
      <c r="E19" s="9" t="s">
        <v>185</v>
      </c>
      <c r="F19" s="9" t="s">
        <v>359</v>
      </c>
      <c r="G19" s="9" t="str">
        <f t="shared" si="0"/>
        <v/>
      </c>
      <c r="H19" s="9" t="s">
        <v>185</v>
      </c>
    </row>
    <row r="20" spans="1:8">
      <c r="A20" s="13" t="s">
        <v>397</v>
      </c>
      <c r="B20" s="13" t="s">
        <v>398</v>
      </c>
      <c r="C20" s="13" t="s">
        <v>131</v>
      </c>
      <c r="D20" s="13" t="s">
        <v>91</v>
      </c>
      <c r="E20" s="13" t="s">
        <v>185</v>
      </c>
      <c r="F20" s="13" t="s">
        <v>359</v>
      </c>
      <c r="G20" s="13" t="str">
        <f t="shared" si="0"/>
        <v/>
      </c>
      <c r="H20" s="13" t="s">
        <v>185</v>
      </c>
    </row>
    <row r="21" spans="1:8">
      <c r="A21" s="9" t="s">
        <v>399</v>
      </c>
      <c r="B21" s="9" t="s">
        <v>400</v>
      </c>
      <c r="C21" s="9" t="s">
        <v>134</v>
      </c>
      <c r="D21" s="9" t="s">
        <v>390</v>
      </c>
      <c r="E21" s="9" t="s">
        <v>185</v>
      </c>
      <c r="F21" s="9" t="s">
        <v>359</v>
      </c>
      <c r="G21" s="9" t="str">
        <f t="shared" si="0"/>
        <v/>
      </c>
      <c r="H21" s="9" t="s">
        <v>185</v>
      </c>
    </row>
    <row r="22" spans="1:8">
      <c r="A22" s="13" t="s">
        <v>401</v>
      </c>
      <c r="B22" s="13" t="s">
        <v>402</v>
      </c>
      <c r="C22" s="13" t="s">
        <v>147</v>
      </c>
      <c r="D22" s="13" t="s">
        <v>29</v>
      </c>
      <c r="E22" s="13" t="s">
        <v>185</v>
      </c>
      <c r="F22" s="13" t="s">
        <v>3</v>
      </c>
      <c r="G22" s="13" t="str">
        <f t="shared" si="0"/>
        <v/>
      </c>
      <c r="H22" s="13" t="s">
        <v>403</v>
      </c>
    </row>
  </sheetData>
  <mergeCells count="1">
    <mergeCell ref="A1:H1"/>
  </mergeCells>
  <conditionalFormatting sqref="F3:F50">
    <cfRule type="cellIs" dxfId="0" priority="1" operator="equal">
      <formula>"Completed"</formula>
    </cfRule>
    <cfRule type="cellIs" dxfId="2" priority="2" operator="equal">
      <formula>"Delayed"</formula>
    </cfRule>
    <cfRule type="cellIs" dxfId="3" priority="3" operator="equal">
      <formula>"In Progress"</formula>
    </cfRule>
  </conditionalFormatting>
  <dataValidations count="1">
    <dataValidation type="list" allowBlank="1" sqref="F3:F50">
      <formula1>"Pending,In Progress,Completed,Delayed,Cancelled"</formula1>
    </dataValidation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I28"/>
  <sheetViews>
    <sheetView workbookViewId="0">
      <pane ySplit="2" topLeftCell="A3" activePane="bottomLeft" state="frozen"/>
      <selection/>
      <selection pane="bottomLeft" activeCell="A1" sqref="A1:I1"/>
    </sheetView>
  </sheetViews>
  <sheetFormatPr defaultColWidth="9" defaultRowHeight="14.4"/>
  <cols>
    <col min="1" max="1" width="12" customWidth="1"/>
    <col min="2" max="2" width="18" customWidth="1"/>
    <col min="3" max="4" width="20" customWidth="1"/>
    <col min="5" max="6" width="8" customWidth="1"/>
    <col min="7" max="7" width="10" customWidth="1"/>
    <col min="8" max="8" width="12" customWidth="1"/>
    <col min="9" max="9" width="20" customWidth="1"/>
  </cols>
  <sheetData>
    <row r="1" ht="21" spans="1:1">
      <c r="A1" s="1" t="s">
        <v>404</v>
      </c>
    </row>
    <row r="2" spans="1:9">
      <c r="A2" s="8" t="s">
        <v>405</v>
      </c>
      <c r="B2" s="8" t="s">
        <v>406</v>
      </c>
      <c r="C2" s="8" t="s">
        <v>154</v>
      </c>
      <c r="D2" s="8" t="s">
        <v>407</v>
      </c>
      <c r="E2" s="8" t="s">
        <v>408</v>
      </c>
      <c r="F2" s="8" t="s">
        <v>409</v>
      </c>
      <c r="G2" s="8" t="s">
        <v>410</v>
      </c>
      <c r="H2" s="8" t="s">
        <v>411</v>
      </c>
      <c r="I2" s="8" t="s">
        <v>160</v>
      </c>
    </row>
    <row r="3" spans="1:9">
      <c r="A3" s="9" t="s">
        <v>36</v>
      </c>
      <c r="B3" s="9" t="s">
        <v>280</v>
      </c>
      <c r="C3" s="9" t="s">
        <v>26</v>
      </c>
      <c r="D3" s="9" t="s">
        <v>172</v>
      </c>
      <c r="E3" s="9">
        <v>8</v>
      </c>
      <c r="F3" s="9" t="s">
        <v>412</v>
      </c>
      <c r="G3" s="12">
        <v>125</v>
      </c>
      <c r="H3" s="12">
        <f t="shared" ref="H3:H27" si="0">E3*G3</f>
        <v>1000</v>
      </c>
      <c r="I3" s="9" t="s">
        <v>413</v>
      </c>
    </row>
    <row r="4" spans="1:9">
      <c r="A4" s="13" t="s">
        <v>36</v>
      </c>
      <c r="B4" s="13" t="s">
        <v>286</v>
      </c>
      <c r="C4" s="13" t="s">
        <v>30</v>
      </c>
      <c r="D4" s="13" t="s">
        <v>177</v>
      </c>
      <c r="E4" s="13">
        <v>7</v>
      </c>
      <c r="F4" s="13" t="s">
        <v>412</v>
      </c>
      <c r="G4" s="14">
        <v>110</v>
      </c>
      <c r="H4" s="14">
        <f t="shared" si="0"/>
        <v>770</v>
      </c>
      <c r="I4" s="13" t="s">
        <v>414</v>
      </c>
    </row>
    <row r="5" spans="1:9">
      <c r="A5" s="9" t="s">
        <v>36</v>
      </c>
      <c r="B5" s="9" t="s">
        <v>290</v>
      </c>
      <c r="C5" s="9" t="s">
        <v>34</v>
      </c>
      <c r="D5" s="9" t="s">
        <v>187</v>
      </c>
      <c r="E5" s="9">
        <v>8</v>
      </c>
      <c r="F5" s="9" t="s">
        <v>412</v>
      </c>
      <c r="G5" s="12">
        <v>115</v>
      </c>
      <c r="H5" s="12">
        <f t="shared" si="0"/>
        <v>920</v>
      </c>
      <c r="I5" s="9" t="s">
        <v>415</v>
      </c>
    </row>
    <row r="6" spans="1:9">
      <c r="A6" s="13" t="s">
        <v>36</v>
      </c>
      <c r="B6" s="13" t="s">
        <v>294</v>
      </c>
      <c r="C6" s="13" t="s">
        <v>30</v>
      </c>
      <c r="D6" s="13" t="s">
        <v>416</v>
      </c>
      <c r="E6" s="13">
        <v>6</v>
      </c>
      <c r="F6" s="13" t="s">
        <v>412</v>
      </c>
      <c r="G6" s="14">
        <v>105</v>
      </c>
      <c r="H6" s="14">
        <f t="shared" si="0"/>
        <v>630</v>
      </c>
      <c r="I6" s="13" t="s">
        <v>417</v>
      </c>
    </row>
    <row r="7" spans="1:9">
      <c r="A7" s="9" t="s">
        <v>418</v>
      </c>
      <c r="B7" s="9" t="s">
        <v>280</v>
      </c>
      <c r="C7" s="9" t="s">
        <v>109</v>
      </c>
      <c r="D7" s="9" t="s">
        <v>249</v>
      </c>
      <c r="E7" s="9">
        <v>7</v>
      </c>
      <c r="F7" s="9" t="s">
        <v>412</v>
      </c>
      <c r="G7" s="12">
        <v>125</v>
      </c>
      <c r="H7" s="12">
        <f t="shared" si="0"/>
        <v>875</v>
      </c>
      <c r="I7" s="9" t="s">
        <v>419</v>
      </c>
    </row>
    <row r="8" spans="1:9">
      <c r="A8" s="13" t="s">
        <v>418</v>
      </c>
      <c r="B8" s="13" t="s">
        <v>298</v>
      </c>
      <c r="C8" s="13" t="s">
        <v>79</v>
      </c>
      <c r="D8" s="13" t="s">
        <v>229</v>
      </c>
      <c r="E8" s="13">
        <v>8</v>
      </c>
      <c r="F8" s="13" t="s">
        <v>412</v>
      </c>
      <c r="G8" s="14">
        <v>130</v>
      </c>
      <c r="H8" s="14">
        <f t="shared" si="0"/>
        <v>1040</v>
      </c>
      <c r="I8" s="13" t="s">
        <v>420</v>
      </c>
    </row>
    <row r="9" spans="1:9">
      <c r="A9" s="9" t="s">
        <v>418</v>
      </c>
      <c r="B9" s="9" t="s">
        <v>302</v>
      </c>
      <c r="C9" s="9" t="s">
        <v>83</v>
      </c>
      <c r="D9" s="9" t="s">
        <v>421</v>
      </c>
      <c r="E9" s="9">
        <v>6</v>
      </c>
      <c r="F9" s="9" t="s">
        <v>412</v>
      </c>
      <c r="G9" s="12">
        <v>100</v>
      </c>
      <c r="H9" s="12">
        <f t="shared" si="0"/>
        <v>600</v>
      </c>
      <c r="I9" s="9" t="s">
        <v>422</v>
      </c>
    </row>
    <row r="10" spans="1:9">
      <c r="A10" s="13" t="s">
        <v>423</v>
      </c>
      <c r="B10" s="13" t="s">
        <v>306</v>
      </c>
      <c r="C10" s="13" t="s">
        <v>93</v>
      </c>
      <c r="D10" s="13" t="s">
        <v>238</v>
      </c>
      <c r="E10" s="13">
        <v>5</v>
      </c>
      <c r="F10" s="13" t="s">
        <v>412</v>
      </c>
      <c r="G10" s="14">
        <v>95</v>
      </c>
      <c r="H10" s="14">
        <f t="shared" si="0"/>
        <v>475</v>
      </c>
      <c r="I10" s="13" t="s">
        <v>424</v>
      </c>
    </row>
    <row r="11" spans="1:9">
      <c r="A11" s="9" t="s">
        <v>423</v>
      </c>
      <c r="B11" s="9" t="s">
        <v>311</v>
      </c>
      <c r="C11" s="9" t="s">
        <v>93</v>
      </c>
      <c r="D11" s="9" t="s">
        <v>425</v>
      </c>
      <c r="E11" s="9">
        <v>7</v>
      </c>
      <c r="F11" s="9" t="s">
        <v>412</v>
      </c>
      <c r="G11" s="12">
        <v>90</v>
      </c>
      <c r="H11" s="12">
        <f t="shared" si="0"/>
        <v>630</v>
      </c>
      <c r="I11" s="9" t="s">
        <v>185</v>
      </c>
    </row>
    <row r="12" spans="1:9">
      <c r="A12" s="13" t="s">
        <v>423</v>
      </c>
      <c r="B12" s="13" t="s">
        <v>315</v>
      </c>
      <c r="C12" s="13" t="s">
        <v>98</v>
      </c>
      <c r="D12" s="13" t="s">
        <v>426</v>
      </c>
      <c r="E12" s="13">
        <v>8</v>
      </c>
      <c r="F12" s="13" t="s">
        <v>412</v>
      </c>
      <c r="G12" s="14">
        <v>120</v>
      </c>
      <c r="H12" s="14">
        <f t="shared" si="0"/>
        <v>960</v>
      </c>
      <c r="I12" s="13" t="s">
        <v>427</v>
      </c>
    </row>
    <row r="13" spans="1:9">
      <c r="A13" s="9" t="s">
        <v>428</v>
      </c>
      <c r="B13" s="9" t="s">
        <v>319</v>
      </c>
      <c r="C13" s="9" t="s">
        <v>42</v>
      </c>
      <c r="D13" s="9" t="s">
        <v>207</v>
      </c>
      <c r="E13" s="9">
        <v>8</v>
      </c>
      <c r="F13" s="9" t="s">
        <v>412</v>
      </c>
      <c r="G13" s="12">
        <v>115</v>
      </c>
      <c r="H13" s="12">
        <f t="shared" si="0"/>
        <v>920</v>
      </c>
      <c r="I13" s="9" t="s">
        <v>429</v>
      </c>
    </row>
    <row r="14" spans="1:9">
      <c r="A14" s="13" t="s">
        <v>428</v>
      </c>
      <c r="B14" s="13" t="s">
        <v>323</v>
      </c>
      <c r="C14" s="13" t="s">
        <v>106</v>
      </c>
      <c r="D14" s="13" t="s">
        <v>246</v>
      </c>
      <c r="E14" s="13">
        <v>7</v>
      </c>
      <c r="F14" s="13" t="s">
        <v>412</v>
      </c>
      <c r="G14" s="14">
        <v>110</v>
      </c>
      <c r="H14" s="14">
        <f t="shared" si="0"/>
        <v>770</v>
      </c>
      <c r="I14" s="13" t="s">
        <v>430</v>
      </c>
    </row>
    <row r="15" spans="1:9">
      <c r="A15" s="9" t="s">
        <v>428</v>
      </c>
      <c r="B15" s="9" t="s">
        <v>327</v>
      </c>
      <c r="C15" s="9" t="s">
        <v>26</v>
      </c>
      <c r="D15" s="9" t="s">
        <v>431</v>
      </c>
      <c r="E15" s="9">
        <v>4</v>
      </c>
      <c r="F15" s="9" t="s">
        <v>412</v>
      </c>
      <c r="G15" s="12">
        <v>140</v>
      </c>
      <c r="H15" s="12">
        <f t="shared" si="0"/>
        <v>560</v>
      </c>
      <c r="I15" s="9" t="s">
        <v>432</v>
      </c>
    </row>
    <row r="16" spans="1:9">
      <c r="A16" s="13" t="s">
        <v>428</v>
      </c>
      <c r="B16" s="13" t="s">
        <v>31</v>
      </c>
      <c r="C16" s="13" t="s">
        <v>30</v>
      </c>
      <c r="D16" s="13" t="s">
        <v>433</v>
      </c>
      <c r="E16" s="13">
        <v>3</v>
      </c>
      <c r="F16" s="13" t="s">
        <v>412</v>
      </c>
      <c r="G16" s="14">
        <v>150</v>
      </c>
      <c r="H16" s="14">
        <f t="shared" si="0"/>
        <v>450</v>
      </c>
      <c r="I16" s="13" t="s">
        <v>434</v>
      </c>
    </row>
    <row r="17" spans="1:9">
      <c r="A17" s="9" t="s">
        <v>136</v>
      </c>
      <c r="B17" s="9" t="s">
        <v>280</v>
      </c>
      <c r="C17" s="9" t="s">
        <v>26</v>
      </c>
      <c r="D17" s="9" t="s">
        <v>172</v>
      </c>
      <c r="E17" s="9">
        <v>8</v>
      </c>
      <c r="F17" s="9" t="s">
        <v>412</v>
      </c>
      <c r="G17" s="12">
        <v>125</v>
      </c>
      <c r="H17" s="12">
        <f t="shared" si="0"/>
        <v>1000</v>
      </c>
      <c r="I17" s="9" t="s">
        <v>435</v>
      </c>
    </row>
    <row r="18" spans="1:9">
      <c r="A18" s="13" t="s">
        <v>136</v>
      </c>
      <c r="B18" s="13" t="s">
        <v>286</v>
      </c>
      <c r="C18" s="13" t="s">
        <v>114</v>
      </c>
      <c r="D18" s="13" t="s">
        <v>252</v>
      </c>
      <c r="E18" s="13">
        <v>7</v>
      </c>
      <c r="F18" s="13" t="s">
        <v>412</v>
      </c>
      <c r="G18" s="14">
        <v>110</v>
      </c>
      <c r="H18" s="14">
        <f t="shared" si="0"/>
        <v>770</v>
      </c>
      <c r="I18" s="13" t="s">
        <v>436</v>
      </c>
    </row>
    <row r="19" spans="1:9">
      <c r="A19" s="9" t="s">
        <v>136</v>
      </c>
      <c r="B19" s="9" t="s">
        <v>290</v>
      </c>
      <c r="C19" s="9" t="s">
        <v>74</v>
      </c>
      <c r="D19" s="9" t="s">
        <v>223</v>
      </c>
      <c r="E19" s="9">
        <v>8</v>
      </c>
      <c r="F19" s="9" t="s">
        <v>412</v>
      </c>
      <c r="G19" s="12">
        <v>115</v>
      </c>
      <c r="H19" s="12">
        <f t="shared" si="0"/>
        <v>920</v>
      </c>
      <c r="I19" s="9" t="s">
        <v>437</v>
      </c>
    </row>
    <row r="20" spans="1:9">
      <c r="A20" s="13" t="s">
        <v>136</v>
      </c>
      <c r="B20" s="13" t="s">
        <v>294</v>
      </c>
      <c r="C20" s="13" t="s">
        <v>131</v>
      </c>
      <c r="D20" s="13" t="s">
        <v>264</v>
      </c>
      <c r="E20" s="13">
        <v>6</v>
      </c>
      <c r="F20" s="13" t="s">
        <v>412</v>
      </c>
      <c r="G20" s="14">
        <v>105</v>
      </c>
      <c r="H20" s="14">
        <f t="shared" si="0"/>
        <v>630</v>
      </c>
      <c r="I20" s="13" t="s">
        <v>438</v>
      </c>
    </row>
    <row r="21" spans="1:9">
      <c r="A21" s="9" t="s">
        <v>439</v>
      </c>
      <c r="B21" s="9" t="s">
        <v>298</v>
      </c>
      <c r="C21" s="9" t="s">
        <v>79</v>
      </c>
      <c r="D21" s="9" t="s">
        <v>440</v>
      </c>
      <c r="E21" s="9">
        <v>8</v>
      </c>
      <c r="F21" s="9" t="s">
        <v>412</v>
      </c>
      <c r="G21" s="12">
        <v>130</v>
      </c>
      <c r="H21" s="12">
        <f t="shared" si="0"/>
        <v>1040</v>
      </c>
      <c r="I21" s="9" t="s">
        <v>441</v>
      </c>
    </row>
    <row r="22" spans="1:9">
      <c r="A22" s="13" t="s">
        <v>439</v>
      </c>
      <c r="B22" s="13" t="s">
        <v>302</v>
      </c>
      <c r="C22" s="13" t="s">
        <v>34</v>
      </c>
      <c r="D22" s="13" t="s">
        <v>442</v>
      </c>
      <c r="E22" s="13">
        <v>7</v>
      </c>
      <c r="F22" s="13" t="s">
        <v>412</v>
      </c>
      <c r="G22" s="14">
        <v>100</v>
      </c>
      <c r="H22" s="14">
        <f t="shared" si="0"/>
        <v>700</v>
      </c>
      <c r="I22" s="13" t="s">
        <v>443</v>
      </c>
    </row>
    <row r="23" spans="1:9">
      <c r="A23" s="9" t="s">
        <v>439</v>
      </c>
      <c r="B23" s="9" t="s">
        <v>306</v>
      </c>
      <c r="C23" s="9" t="s">
        <v>26</v>
      </c>
      <c r="D23" s="9" t="s">
        <v>167</v>
      </c>
      <c r="E23" s="9">
        <v>6</v>
      </c>
      <c r="F23" s="9" t="s">
        <v>412</v>
      </c>
      <c r="G23" s="12">
        <v>95</v>
      </c>
      <c r="H23" s="12">
        <f t="shared" si="0"/>
        <v>570</v>
      </c>
      <c r="I23" s="9" t="s">
        <v>444</v>
      </c>
    </row>
    <row r="24" spans="1:9">
      <c r="A24" s="13" t="s">
        <v>439</v>
      </c>
      <c r="B24" s="13" t="s">
        <v>311</v>
      </c>
      <c r="C24" s="13" t="s">
        <v>26</v>
      </c>
      <c r="D24" s="13" t="s">
        <v>445</v>
      </c>
      <c r="E24" s="13">
        <v>5</v>
      </c>
      <c r="F24" s="13" t="s">
        <v>412</v>
      </c>
      <c r="G24" s="14">
        <v>90</v>
      </c>
      <c r="H24" s="14">
        <f t="shared" si="0"/>
        <v>450</v>
      </c>
      <c r="I24" s="13" t="s">
        <v>446</v>
      </c>
    </row>
    <row r="25" spans="1:9">
      <c r="A25" s="9" t="s">
        <v>447</v>
      </c>
      <c r="B25" s="9" t="s">
        <v>315</v>
      </c>
      <c r="C25" s="9" t="s">
        <v>98</v>
      </c>
      <c r="D25" s="9" t="s">
        <v>448</v>
      </c>
      <c r="E25" s="9">
        <v>8</v>
      </c>
      <c r="F25" s="9" t="s">
        <v>412</v>
      </c>
      <c r="G25" s="12">
        <v>120</v>
      </c>
      <c r="H25" s="12">
        <f t="shared" si="0"/>
        <v>960</v>
      </c>
      <c r="I25" s="9" t="s">
        <v>449</v>
      </c>
    </row>
    <row r="26" spans="1:9">
      <c r="A26" s="13" t="s">
        <v>447</v>
      </c>
      <c r="B26" s="13" t="s">
        <v>319</v>
      </c>
      <c r="C26" s="13" t="s">
        <v>42</v>
      </c>
      <c r="D26" s="13" t="s">
        <v>450</v>
      </c>
      <c r="E26" s="13">
        <v>7</v>
      </c>
      <c r="F26" s="13" t="s">
        <v>412</v>
      </c>
      <c r="G26" s="14">
        <v>115</v>
      </c>
      <c r="H26" s="14">
        <f t="shared" si="0"/>
        <v>805</v>
      </c>
      <c r="I26" s="13" t="s">
        <v>451</v>
      </c>
    </row>
    <row r="27" spans="1:9">
      <c r="A27" s="9" t="s">
        <v>447</v>
      </c>
      <c r="B27" s="9" t="s">
        <v>323</v>
      </c>
      <c r="C27" s="9" t="s">
        <v>134</v>
      </c>
      <c r="D27" s="9" t="s">
        <v>268</v>
      </c>
      <c r="E27" s="9">
        <v>8</v>
      </c>
      <c r="F27" s="9" t="s">
        <v>412</v>
      </c>
      <c r="G27" s="12">
        <v>110</v>
      </c>
      <c r="H27" s="12">
        <f t="shared" si="0"/>
        <v>880</v>
      </c>
      <c r="I27" s="9" t="s">
        <v>452</v>
      </c>
    </row>
    <row r="28" spans="4:8">
      <c r="D28" s="15" t="s">
        <v>453</v>
      </c>
      <c r="E28" s="15">
        <f>SUM(E3:E27)</f>
        <v>170</v>
      </c>
      <c r="H28" s="16">
        <f>SUM(H3:H27)</f>
        <v>19325</v>
      </c>
    </row>
  </sheetData>
  <mergeCells count="1">
    <mergeCell ref="A1:I1"/>
  </mergeCells>
  <dataValidations count="1">
    <dataValidation type="list" allowBlank="1" sqref="F3:F100">
      <formula1>"Yes,No"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F33"/>
  <sheetViews>
    <sheetView workbookViewId="0">
      <selection activeCell="A1" sqref="A1:F1"/>
    </sheetView>
  </sheetViews>
  <sheetFormatPr defaultColWidth="9" defaultRowHeight="14.4" outlineLevelCol="5"/>
  <cols>
    <col min="1" max="1" width="15" customWidth="1"/>
    <col min="2" max="2" width="12" customWidth="1"/>
    <col min="3" max="3" width="15" customWidth="1"/>
  </cols>
  <sheetData>
    <row r="1" ht="21" spans="1:1">
      <c r="A1" s="1" t="s">
        <v>454</v>
      </c>
    </row>
    <row r="3" ht="15.6" spans="1:1">
      <c r="A3" s="5" t="s">
        <v>18</v>
      </c>
    </row>
    <row r="4" spans="1:3">
      <c r="A4" s="8" t="s">
        <v>21</v>
      </c>
      <c r="B4" s="8" t="s">
        <v>455</v>
      </c>
      <c r="C4" s="8" t="s">
        <v>456</v>
      </c>
    </row>
    <row r="5" spans="1:3">
      <c r="A5" s="9" t="s">
        <v>3</v>
      </c>
      <c r="B5">
        <f>COUNTIF('Project List'!E3:E50,A5)</f>
        <v>19</v>
      </c>
      <c r="C5" s="10">
        <f>IF(SUM(B5:B9)=0,0,B5/SUM(B5:B9))</f>
        <v>0.76</v>
      </c>
    </row>
    <row r="6" spans="1:3">
      <c r="A6" s="9" t="s">
        <v>11</v>
      </c>
      <c r="B6">
        <f>COUNTIF('Project List'!E3:E50,A6)</f>
        <v>3</v>
      </c>
      <c r="C6" s="10">
        <f>IF(SUM(B5:B9)=0,0,B6/SUM(B5:B9))</f>
        <v>0.12</v>
      </c>
    </row>
    <row r="7" spans="1:3">
      <c r="A7" s="9" t="s">
        <v>70</v>
      </c>
      <c r="B7">
        <f>COUNTIF('Project List'!E3:E50,A7)</f>
        <v>3</v>
      </c>
      <c r="C7" s="10">
        <f>IF(SUM(B5:B9)=0,0,B7/SUM(B5:B9))</f>
        <v>0.12</v>
      </c>
    </row>
    <row r="8" spans="1:3">
      <c r="A8" s="9" t="s">
        <v>457</v>
      </c>
      <c r="B8">
        <f>COUNTIF('Project List'!E3:E50,A8)</f>
        <v>0</v>
      </c>
      <c r="C8" s="10">
        <f>IF(SUM(B5:B9)=0,0,B8/SUM(B5:B9))</f>
        <v>0</v>
      </c>
    </row>
    <row r="9" spans="1:3">
      <c r="A9" s="9" t="s">
        <v>458</v>
      </c>
      <c r="B9">
        <f>COUNTIF('Project List'!E3:E50,A9)</f>
        <v>0</v>
      </c>
      <c r="C9" s="10">
        <f>IF(SUM(B5:B9)=0,0,B9/SUM(B5:B9))</f>
        <v>0</v>
      </c>
    </row>
    <row r="12" ht="15.6" spans="1:1">
      <c r="A12" s="5" t="s">
        <v>459</v>
      </c>
    </row>
    <row r="13" spans="1:3">
      <c r="A13" s="8" t="s">
        <v>460</v>
      </c>
      <c r="B13" s="8" t="s">
        <v>455</v>
      </c>
      <c r="C13" s="8" t="s">
        <v>456</v>
      </c>
    </row>
    <row r="14" spans="1:3">
      <c r="A14" s="9" t="s">
        <v>4</v>
      </c>
      <c r="B14">
        <f>COUNTIF('Project List'!F3:F50,A14)</f>
        <v>19</v>
      </c>
      <c r="C14" s="10">
        <f>IF(SUM(B14:B16)=0,0,B14/SUM(B14:B16))</f>
        <v>0.76</v>
      </c>
    </row>
    <row r="15" spans="1:3">
      <c r="A15" s="9" t="s">
        <v>5</v>
      </c>
      <c r="B15">
        <f>COUNTIF('Project List'!F3:F50,A15)</f>
        <v>3</v>
      </c>
      <c r="C15" s="10">
        <f>IF(SUM(B14:B16)=0,0,B15/SUM(B14:B16))</f>
        <v>0.12</v>
      </c>
    </row>
    <row r="16" spans="1:3">
      <c r="A16" s="9" t="s">
        <v>10</v>
      </c>
      <c r="B16">
        <f>COUNTIF('Project List'!F3:F50,A16)</f>
        <v>3</v>
      </c>
      <c r="C16" s="10">
        <f>IF(SUM(B14:B16)=0,0,B16/SUM(B14:B16))</f>
        <v>0.12</v>
      </c>
    </row>
    <row r="19" ht="15.6" spans="1:1">
      <c r="A19" s="5" t="s">
        <v>461</v>
      </c>
    </row>
    <row r="20" spans="1:3">
      <c r="A20" s="8" t="s">
        <v>462</v>
      </c>
      <c r="B20" s="8" t="s">
        <v>455</v>
      </c>
      <c r="C20" s="8" t="s">
        <v>456</v>
      </c>
    </row>
    <row r="21" spans="1:3">
      <c r="A21" s="9" t="s">
        <v>184</v>
      </c>
      <c r="B21">
        <f>COUNTIF('Task Tracker'!F3:F100,A21)</f>
        <v>5</v>
      </c>
      <c r="C21" s="10">
        <f>IF(SUM(B21:B25)=0,0,B21/SUM(B21:B25))</f>
        <v>0.166666666666667</v>
      </c>
    </row>
    <row r="22" spans="1:3">
      <c r="A22" s="9" t="s">
        <v>3</v>
      </c>
      <c r="B22">
        <f>COUNTIF('Task Tracker'!F3:F100,A22)</f>
        <v>20</v>
      </c>
      <c r="C22" s="10">
        <f>IF(SUM(B21:B25)=0,0,B22/SUM(B21:B25))</f>
        <v>0.666666666666667</v>
      </c>
    </row>
    <row r="23" spans="1:3">
      <c r="A23" s="9" t="s">
        <v>11</v>
      </c>
      <c r="B23">
        <f>COUNTIF('Task Tracker'!F3:F100,A23)</f>
        <v>5</v>
      </c>
      <c r="C23" s="10">
        <f>IF(SUM(B21:B25)=0,0,B23/SUM(B21:B25))</f>
        <v>0.166666666666667</v>
      </c>
    </row>
    <row r="24" spans="1:3">
      <c r="A24" s="9" t="s">
        <v>457</v>
      </c>
      <c r="B24">
        <f>COUNTIF('Task Tracker'!F3:F100,A24)</f>
        <v>0</v>
      </c>
      <c r="C24" s="10">
        <f>IF(SUM(B21:B25)=0,0,B24/SUM(B21:B25))</f>
        <v>0</v>
      </c>
    </row>
    <row r="25" spans="1:3">
      <c r="A25" s="9" t="s">
        <v>458</v>
      </c>
      <c r="B25">
        <f>COUNTIF('Task Tracker'!F3:F100,A25)</f>
        <v>0</v>
      </c>
      <c r="C25" s="10">
        <f>IF(SUM(B21:B25)=0,0,B25/SUM(B21:B25))</f>
        <v>0</v>
      </c>
    </row>
    <row r="28" ht="15.6" spans="1:1">
      <c r="A28" s="5" t="s">
        <v>463</v>
      </c>
    </row>
    <row r="29" spans="1:3">
      <c r="A29" s="8" t="s">
        <v>274</v>
      </c>
      <c r="B29" s="8" t="s">
        <v>464</v>
      </c>
      <c r="C29" s="8" t="s">
        <v>465</v>
      </c>
    </row>
    <row r="30" spans="1:3">
      <c r="A30" s="9" t="s">
        <v>282</v>
      </c>
      <c r="B30">
        <f>COUNTIF('Team Members'!D3:D50,A30)</f>
        <v>9</v>
      </c>
      <c r="C30" s="11">
        <f>IF(B30=0,0,AVERAGEIF('Team Members'!D3:D50,A30,'Team Members'!H3:H50))</f>
        <v>40</v>
      </c>
    </row>
    <row r="31" spans="1:3">
      <c r="A31" s="9" t="s">
        <v>308</v>
      </c>
      <c r="B31">
        <f>COUNTIF('Team Members'!D3:D50,A31)</f>
        <v>2</v>
      </c>
      <c r="C31" s="11">
        <f>IF(B31=0,0,AVERAGEIF('Team Members'!D3:D50,A31,'Team Members'!H3:H50))</f>
        <v>50</v>
      </c>
    </row>
    <row r="32" spans="1:3">
      <c r="A32" s="9" t="s">
        <v>329</v>
      </c>
      <c r="B32">
        <f>COUNTIF('Team Members'!D3:D50,A32)</f>
        <v>2</v>
      </c>
      <c r="C32" s="11">
        <f>IF(B32=0,0,AVERAGEIF('Team Members'!D3:D50,A32,'Team Members'!H3:H50))</f>
        <v>90</v>
      </c>
    </row>
    <row r="33" spans="1:3">
      <c r="A33" s="9" t="s">
        <v>338</v>
      </c>
      <c r="B33">
        <f>COUNTIF('Team Members'!D3:D50,A33)</f>
        <v>2</v>
      </c>
      <c r="C33" s="11">
        <f>IF(B33=0,0,AVERAGEIF('Team Members'!D3:D50,A33,'Team Members'!H3:H50))</f>
        <v>50</v>
      </c>
    </row>
  </sheetData>
  <mergeCells count="1">
    <mergeCell ref="A1:F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"/>
  <sheetViews>
    <sheetView workbookViewId="0">
      <selection activeCell="A1" sqref="A1"/>
    </sheetView>
  </sheetViews>
  <sheetFormatPr defaultColWidth="9" defaultRowHeight="14.4"/>
  <sheetData>
    <row r="1" ht="21" spans="1:1">
      <c r="A1" s="7" t="s">
        <v>466</v>
      </c>
    </row>
  </sheetData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808080"/>
  </sheetPr>
  <dimension ref="A1:D19"/>
  <sheetViews>
    <sheetView workbookViewId="0">
      <selection activeCell="A1" sqref="A1:D1"/>
    </sheetView>
  </sheetViews>
  <sheetFormatPr defaultColWidth="9" defaultRowHeight="14.4" outlineLevelCol="3"/>
  <cols>
    <col min="1" max="1" width="12" customWidth="1"/>
    <col min="2" max="2" width="25" customWidth="1"/>
    <col min="3" max="3" width="60" customWidth="1"/>
    <col min="4" max="4" width="15" customWidth="1"/>
  </cols>
  <sheetData>
    <row r="1" ht="21" spans="1:1">
      <c r="A1" s="1" t="s">
        <v>467</v>
      </c>
    </row>
    <row r="3" ht="28.8" spans="1:3">
      <c r="A3" s="2" t="s">
        <v>468</v>
      </c>
      <c r="B3" s="3" t="s">
        <v>469</v>
      </c>
      <c r="C3" s="4" t="s">
        <v>470</v>
      </c>
    </row>
    <row r="4" ht="28.8" spans="1:3">
      <c r="A4" s="2" t="s">
        <v>471</v>
      </c>
      <c r="B4" s="3" t="s">
        <v>472</v>
      </c>
      <c r="C4" s="4" t="s">
        <v>473</v>
      </c>
    </row>
    <row r="5" ht="28.8" spans="1:3">
      <c r="A5" s="2" t="s">
        <v>474</v>
      </c>
      <c r="B5" s="3" t="s">
        <v>475</v>
      </c>
      <c r="C5" s="4" t="s">
        <v>476</v>
      </c>
    </row>
    <row r="6" ht="28.8" spans="1:3">
      <c r="A6" s="2" t="s">
        <v>477</v>
      </c>
      <c r="B6" s="3" t="s">
        <v>478</v>
      </c>
      <c r="C6" s="4" t="s">
        <v>479</v>
      </c>
    </row>
    <row r="7" ht="28.8" spans="1:3">
      <c r="A7" s="2" t="s">
        <v>480</v>
      </c>
      <c r="B7" s="3" t="s">
        <v>481</v>
      </c>
      <c r="C7" s="4" t="s">
        <v>482</v>
      </c>
    </row>
    <row r="8" ht="28.8" spans="1:3">
      <c r="A8" s="2" t="s">
        <v>483</v>
      </c>
      <c r="B8" s="3" t="s">
        <v>484</v>
      </c>
      <c r="C8" s="4" t="s">
        <v>485</v>
      </c>
    </row>
    <row r="9" spans="1:3">
      <c r="A9" s="2" t="s">
        <v>486</v>
      </c>
      <c r="B9" s="3" t="s">
        <v>487</v>
      </c>
      <c r="C9" s="4" t="s">
        <v>488</v>
      </c>
    </row>
    <row r="10" ht="28.8" spans="1:3">
      <c r="A10" s="2" t="s">
        <v>489</v>
      </c>
      <c r="B10" s="3" t="s">
        <v>490</v>
      </c>
      <c r="C10" s="4" t="s">
        <v>491</v>
      </c>
    </row>
    <row r="13" ht="15.6" spans="1:1">
      <c r="A13" s="5" t="s">
        <v>492</v>
      </c>
    </row>
    <row r="14" spans="1:1">
      <c r="A14" s="6" t="s">
        <v>493</v>
      </c>
    </row>
    <row r="15" spans="1:1">
      <c r="A15" s="6" t="s">
        <v>494</v>
      </c>
    </row>
    <row r="16" spans="1:1">
      <c r="A16" s="6" t="s">
        <v>495</v>
      </c>
    </row>
    <row r="17" spans="1:1">
      <c r="A17" s="6" t="s">
        <v>496</v>
      </c>
    </row>
    <row r="18" spans="1:1">
      <c r="A18" s="6" t="s">
        <v>497</v>
      </c>
    </row>
    <row r="19" spans="1:1">
      <c r="A19" s="6" t="s">
        <v>498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Dashboard</vt:lpstr>
      <vt:lpstr>Project List</vt:lpstr>
      <vt:lpstr>Task Tracker</vt:lpstr>
      <vt:lpstr>Team Members</vt:lpstr>
      <vt:lpstr>Milestones</vt:lpstr>
      <vt:lpstr>Time Log</vt:lpstr>
      <vt:lpstr>Reports</vt:lpstr>
      <vt:lpstr>Charts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企业用户_464106794</cp:lastModifiedBy>
  <dcterms:created xsi:type="dcterms:W3CDTF">2026-08-10T14:58:00Z</dcterms:created>
  <dcterms:modified xsi:type="dcterms:W3CDTF">2026-08-20T15:31:03Z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C1DCB913209340128E833CA1FEE9A808_12</vt:lpwstr>
  </property>
  <property fmtid="{D5CDD505-2E9C-101B-9397-08002B2CF9AE}" pid="3" name="KSOProductBuildVer">
    <vt:lpwstr>2052-12.8.2.19823</vt:lpwstr>
  </property>
</Properties>
</file>